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ИНФИН\Отчет М1\2025\"/>
    </mc:Choice>
  </mc:AlternateContent>
  <bookViews>
    <workbookView xWindow="0" yWindow="0" windowWidth="21570" windowHeight="8880"/>
  </bookViews>
  <sheets>
    <sheet name="декабря" sheetId="19" r:id="rId1"/>
  </sheets>
  <definedNames>
    <definedName name="_xlnm.Print_Area" localSheetId="0">декабря!$A$1:$Q$88</definedName>
  </definedNames>
  <calcPr calcId="162913"/>
  <fileRecoveryPr autoRecover="0"/>
</workbook>
</file>

<file path=xl/calcChain.xml><?xml version="1.0" encoding="utf-8"?>
<calcChain xmlns="http://schemas.openxmlformats.org/spreadsheetml/2006/main">
  <c r="M21" i="19" l="1"/>
  <c r="L21" i="19"/>
  <c r="J55" i="19" l="1"/>
  <c r="G84" i="19" l="1"/>
  <c r="G85" i="19" s="1"/>
  <c r="F84" i="19"/>
  <c r="F85" i="19" s="1"/>
  <c r="I77" i="19"/>
  <c r="H72" i="19"/>
  <c r="G72" i="19"/>
  <c r="F72" i="19"/>
  <c r="J71" i="19"/>
  <c r="I71" i="19"/>
  <c r="H70" i="19"/>
  <c r="G70" i="19"/>
  <c r="F70" i="19"/>
  <c r="I69" i="19"/>
  <c r="I68" i="19"/>
  <c r="I67" i="19"/>
  <c r="J66" i="19"/>
  <c r="I66" i="19"/>
  <c r="J65" i="19"/>
  <c r="I65" i="19"/>
  <c r="J64" i="19"/>
  <c r="I64" i="19"/>
  <c r="J63" i="19"/>
  <c r="I63" i="19"/>
  <c r="J62" i="19"/>
  <c r="I62" i="19"/>
  <c r="J61" i="19"/>
  <c r="I61" i="19"/>
  <c r="H60" i="19"/>
  <c r="G60" i="19"/>
  <c r="F60" i="19"/>
  <c r="J59" i="19"/>
  <c r="I59" i="19"/>
  <c r="I58" i="19"/>
  <c r="I57" i="19"/>
  <c r="J56" i="19"/>
  <c r="I56" i="19"/>
  <c r="I55" i="19"/>
  <c r="J54" i="19"/>
  <c r="I54" i="19"/>
  <c r="J53" i="19"/>
  <c r="I53" i="19"/>
  <c r="I52" i="19"/>
  <c r="J51" i="19"/>
  <c r="I51" i="19"/>
  <c r="J50" i="19"/>
  <c r="I50" i="19"/>
  <c r="H49" i="19"/>
  <c r="G49" i="19"/>
  <c r="F49" i="19"/>
  <c r="I48" i="19"/>
  <c r="J47" i="19"/>
  <c r="I47" i="19"/>
  <c r="J46" i="19"/>
  <c r="I46" i="19"/>
  <c r="J45" i="19"/>
  <c r="I45" i="19"/>
  <c r="J44" i="19"/>
  <c r="I44" i="19"/>
  <c r="J43" i="19"/>
  <c r="I43" i="19"/>
  <c r="J42" i="19"/>
  <c r="I42" i="19"/>
  <c r="I41" i="19"/>
  <c r="I40" i="19"/>
  <c r="J39" i="19"/>
  <c r="I39" i="19"/>
  <c r="I38" i="19"/>
  <c r="J37" i="19"/>
  <c r="I37" i="19"/>
  <c r="J36" i="19"/>
  <c r="I36" i="19"/>
  <c r="J35" i="19"/>
  <c r="I35" i="19"/>
  <c r="I34" i="19"/>
  <c r="J33" i="19"/>
  <c r="I33" i="19"/>
  <c r="J32" i="19"/>
  <c r="I32" i="19"/>
  <c r="H30" i="19"/>
  <c r="G30" i="19"/>
  <c r="F30" i="19"/>
  <c r="J29" i="19"/>
  <c r="I29" i="19"/>
  <c r="J28" i="19"/>
  <c r="I28" i="19"/>
  <c r="J27" i="19"/>
  <c r="I27" i="19"/>
  <c r="J26" i="19"/>
  <c r="I26" i="19"/>
  <c r="J25" i="19"/>
  <c r="I25" i="19"/>
  <c r="J24" i="19"/>
  <c r="I24" i="19"/>
  <c r="J23" i="19"/>
  <c r="I23" i="19"/>
  <c r="J22" i="19"/>
  <c r="I22" i="19"/>
  <c r="J21" i="19"/>
  <c r="I21" i="19"/>
  <c r="H20" i="19"/>
  <c r="G20" i="19"/>
  <c r="F20" i="19"/>
  <c r="I19" i="19"/>
  <c r="I72" i="19" l="1"/>
  <c r="J60" i="19"/>
  <c r="J72" i="19"/>
  <c r="I49" i="19"/>
  <c r="G31" i="19"/>
  <c r="J70" i="19"/>
  <c r="F31" i="19"/>
  <c r="F73" i="19" s="1"/>
  <c r="J30" i="19"/>
  <c r="F86" i="19"/>
  <c r="J49" i="19"/>
  <c r="H31" i="19"/>
  <c r="I31" i="19" s="1"/>
  <c r="I60" i="19"/>
  <c r="I30" i="19"/>
  <c r="I70" i="19"/>
  <c r="G73" i="19"/>
  <c r="J31" i="19" l="1"/>
  <c r="H73" i="19"/>
  <c r="G78" i="19" s="1"/>
  <c r="J73" i="19"/>
  <c r="F76" i="19"/>
  <c r="F79" i="19"/>
  <c r="G79" i="19"/>
  <c r="G76" i="19"/>
  <c r="F78" i="19"/>
  <c r="I73" i="19" l="1"/>
  <c r="G74" i="19"/>
  <c r="J74" i="19"/>
  <c r="H76" i="19"/>
  <c r="H74" i="19"/>
  <c r="H79" i="19"/>
  <c r="H78" i="19"/>
  <c r="I78" i="19" s="1"/>
  <c r="I74" i="19" l="1"/>
</calcChain>
</file>

<file path=xl/sharedStrings.xml><?xml version="1.0" encoding="utf-8"?>
<sst xmlns="http://schemas.openxmlformats.org/spreadsheetml/2006/main" count="249" uniqueCount="89">
  <si>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</si>
  <si>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</si>
  <si>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</si>
  <si>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</si>
  <si>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</si>
  <si>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</si>
  <si>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</si>
  <si>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</si>
  <si>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</si>
  <si>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</si>
  <si>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</si>
  <si>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</si>
  <si>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</si>
  <si>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5</t>
  </si>
  <si>
    <t>4</t>
  </si>
  <si>
    <t>3</t>
  </si>
  <si>
    <t>2</t>
  </si>
  <si>
    <t>КВР</t>
  </si>
  <si>
    <t>КЦС</t>
  </si>
  <si>
    <t>ППП</t>
  </si>
  <si>
    <t>ФКР</t>
  </si>
  <si>
    <t>по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</si>
  <si>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</si>
  <si>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</si>
  <si>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</si>
  <si>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</si>
  <si>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</si>
  <si>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</si>
  <si>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</si>
  <si>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</si>
  <si>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</si>
  <si>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</si>
  <si>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</si>
  <si>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</si>
  <si>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</si>
  <si>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</si>
  <si>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</si>
  <si>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об исполнении сметы доходов и расходов учреждений  </t>
  </si>
  <si>
    <t>0314</t>
  </si>
  <si>
    <t>129</t>
  </si>
  <si>
    <t>119</t>
  </si>
  <si>
    <t>853</t>
  </si>
  <si>
    <t>242</t>
  </si>
  <si>
    <t>414</t>
  </si>
  <si>
    <t>243</t>
  </si>
  <si>
    <t>Начальник отдела финансового,</t>
  </si>
  <si>
    <t>А. А. Агабекова</t>
  </si>
  <si>
    <t>Кассовые расходы</t>
  </si>
  <si>
    <t>ВСЕГО</t>
  </si>
  <si>
    <t>0705</t>
  </si>
  <si>
    <t>9990099950</t>
  </si>
  <si>
    <t>МЧС Дагестана</t>
  </si>
  <si>
    <t>ГКУ РД "Центр ГО и ЧС"</t>
  </si>
  <si>
    <t>ГКУ РД "ППС РД"</t>
  </si>
  <si>
    <t>ГКУ РД "Служба-112"</t>
  </si>
  <si>
    <t xml:space="preserve"> 2. Сведения о движении средств бюджетов субъектов  РФ и местных бюджетов на счетах учреждения </t>
  </si>
  <si>
    <t>415</t>
  </si>
  <si>
    <t>247</t>
  </si>
  <si>
    <t>обесп реал</t>
  </si>
  <si>
    <t>831</t>
  </si>
  <si>
    <t xml:space="preserve">                             Министерство по делам гражданской обороны, чрезвычайным ситуациям и</t>
  </si>
  <si>
    <t xml:space="preserve">                             ликвидации последствий стихийных бедствий Республики Дагестан</t>
  </si>
  <si>
    <t>9990020680</t>
  </si>
  <si>
    <t>0204</t>
  </si>
  <si>
    <t>материально-технического обеспечения,</t>
  </si>
  <si>
    <t>контрактной службы и аудита</t>
  </si>
  <si>
    <t>611</t>
  </si>
  <si>
    <t>0740200590</t>
  </si>
  <si>
    <t>0740800590</t>
  </si>
  <si>
    <t>0720377550</t>
  </si>
  <si>
    <t>0720243010</t>
  </si>
  <si>
    <t>0740400590</t>
  </si>
  <si>
    <t>0740120000</t>
  </si>
  <si>
    <t>0740989585</t>
  </si>
  <si>
    <t>кассовые расходы за 2024 г.</t>
  </si>
  <si>
    <t>0740500590</t>
  </si>
  <si>
    <t>0740700590</t>
  </si>
  <si>
    <t>0740600590</t>
  </si>
  <si>
    <t>УМЦ</t>
  </si>
  <si>
    <t>ФОТ</t>
  </si>
  <si>
    <t>0750500590</t>
  </si>
  <si>
    <t>6</t>
  </si>
  <si>
    <t>7</t>
  </si>
  <si>
    <t>8</t>
  </si>
  <si>
    <t>ГБОУ РД "УМЦ по ГО и ЧС"</t>
  </si>
  <si>
    <t>Остатки на л/счетах</t>
  </si>
  <si>
    <t>Недофинанси-ровано</t>
  </si>
  <si>
    <t>на 01 января 2025 г.</t>
  </si>
  <si>
    <t>остаток на 01.01.2025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</si>
</sst>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 Cyr"/>
    </font>
    <font>
      <sz val="10"/>
      <name val="Arial Cyr"/>
      <charset val="204"/>
    </font>
    <font>
      <sz val="14"/>
      <color rgb="FFFF000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30" fillId="0" borderId="30">
      <alignment horizontal="left" vertical="top" wrapText="1"/>
    </xf>
    <xf numFmtId="0" fontId="32" fillId="0" borderId="0"/>
  </cellStyleXfs>
  <cellXfs count="180">
    <xf numFmtId="0" fontId="0" fillId="0" borderId="0" xfId="0"/>
    <xf numFmtId="0" fontId="1" fillId="0" borderId="0" xfId="0" applyFont="1" applyAlignment="1">
      <alignment horizontal="center" vertical="center"/>
    </xf>
    <xf numFmtId="4" fontId="2" fillId="0" borderId="0" xfId="0" applyNumberFormat="1" applyFont="1"/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11" fillId="2" borderId="0" xfId="0" applyNumberFormat="1" applyFont="1" applyFill="1"/>
    <xf numFmtId="0" fontId="12" fillId="2" borderId="0" xfId="0" applyFont="1" applyFill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3" fillId="0" borderId="0" xfId="0" applyNumberFormat="1" applyFont="1"/>
    <xf numFmtId="4" fontId="8" fillId="2" borderId="8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0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0" fillId="0" borderId="0" xfId="0" applyNumberFormat="1"/>
    <xf numFmtId="0" fontId="17" fillId="0" borderId="0" xfId="0" applyFont="1" applyAlignment="1">
      <alignment horizontal="center" vertical="center"/>
    </xf>
    <xf numFmtId="0" fontId="4" fillId="0" borderId="0" xfId="0" applyFont="1"/>
    <xf numFmtId="4" fontId="4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/>
    </xf>
    <xf numFmtId="4" fontId="9" fillId="2" borderId="18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2" borderId="29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/>
    </xf>
    <xf numFmtId="0" fontId="31" fillId="0" borderId="30" xfId="1" applyNumberFormat="1" applyFont="1" applyProtection="1">
      <alignment horizontal="left" vertical="top" wrapText="1"/>
    </xf>
    <xf numFmtId="4" fontId="8" fillId="0" borderId="4" xfId="2" applyNumberFormat="1" applyFont="1" applyBorder="1" applyAlignment="1">
      <alignment horizontal="center" shrinkToFit="1"/>
    </xf>
    <xf numFmtId="0" fontId="5" fillId="0" borderId="17" xfId="0" applyFont="1" applyBorder="1" applyAlignment="1">
      <alignment horizontal="center" vertical="center"/>
    </xf>
    <xf numFmtId="4" fontId="9" fillId="2" borderId="8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9" fillId="2" borderId="8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0" fontId="11" fillId="0" borderId="0" xfId="0" applyFont="1"/>
    <xf numFmtId="4" fontId="12" fillId="0" borderId="0" xfId="0" applyNumberFormat="1" applyFont="1" applyAlignment="1">
      <alignment horizontal="center" vertical="center"/>
    </xf>
    <xf numFmtId="4" fontId="11" fillId="0" borderId="0" xfId="0" applyNumberFormat="1" applyFont="1"/>
    <xf numFmtId="2" fontId="34" fillId="0" borderId="0" xfId="0" applyNumberFormat="1" applyFont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/>
    <xf numFmtId="4" fontId="21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" fontId="35" fillId="0" borderId="0" xfId="0" applyNumberFormat="1" applyFont="1"/>
    <xf numFmtId="4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4" fillId="3" borderId="32" xfId="0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/>
    <xf numFmtId="4" fontId="9" fillId="3" borderId="33" xfId="0" applyNumberFormat="1" applyFont="1" applyFill="1" applyBorder="1" applyAlignment="1">
      <alignment horizontal="center" vertical="center"/>
    </xf>
    <xf numFmtId="4" fontId="8" fillId="3" borderId="32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4" fontId="9" fillId="3" borderId="32" xfId="0" applyNumberFormat="1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4" fontId="4" fillId="3" borderId="32" xfId="0" applyNumberFormat="1" applyFont="1" applyFill="1" applyBorder="1" applyAlignment="1">
      <alignment horizontal="center" vertical="center"/>
    </xf>
    <xf numFmtId="4" fontId="5" fillId="3" borderId="32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9" fillId="3" borderId="34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4" fontId="9" fillId="2" borderId="36" xfId="0" applyNumberFormat="1" applyFont="1" applyFill="1" applyBorder="1" applyAlignment="1">
      <alignment horizontal="center" vertical="center"/>
    </xf>
    <xf numFmtId="4" fontId="9" fillId="2" borderId="25" xfId="0" applyNumberFormat="1" applyFont="1" applyFill="1" applyBorder="1" applyAlignment="1">
      <alignment horizontal="center" vertical="center"/>
    </xf>
    <xf numFmtId="4" fontId="8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18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2" fontId="5" fillId="3" borderId="35" xfId="0" applyNumberFormat="1" applyFont="1" applyFill="1" applyBorder="1" applyAlignment="1">
      <alignment horizontal="center" vertical="center" wrapText="1"/>
    </xf>
    <xf numFmtId="2" fontId="5" fillId="3" borderId="36" xfId="0" applyNumberFormat="1" applyFont="1" applyFill="1" applyBorder="1" applyAlignment="1">
      <alignment horizontal="center" vertical="center" wrapText="1"/>
    </xf>
    <xf numFmtId="2" fontId="5" fillId="3" borderId="21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9" fillId="0" borderId="0" xfId="0" applyFont="1" applyAlignment="1">
      <alignment vertical="center"/>
    </xf>
  </cellXfs>
  <cellStyles count="3">
    <cellStyle name="xl34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Q97"/>
  <sheetViews>
    <sheetView tabSelected="1" showWhiteSpace="0" view="pageBreakPreview" topLeftCell="A55" zoomScaleNormal="100" zoomScaleSheetLayoutView="100" workbookViewId="0">
      <selection activeCell="F71" sqref="F71"/>
    </sheetView>
  </sheetViews>
  <sheetFormatPr defaultColWidth="9.140625" defaultRowHeight="15" x14ac:dyDescent="0.25"/>
  <cols>
    <col min="1" max="1" width="8.28515625" customWidth="1"/>
    <col min="2" max="2" width="5.5703125" customWidth="1"/>
    <col min="3" max="3" width="5.7109375" customWidth="1"/>
    <col min="4" max="4" width="12.42578125" customWidth="1"/>
    <col min="5" max="5" width="5.5703125" customWidth="1"/>
    <col min="6" max="6" width="17.140625" customWidth="1"/>
    <col min="7" max="7" width="16.85546875" customWidth="1"/>
    <col min="8" max="8" width="17.140625" customWidth="1"/>
    <col min="9" max="9" width="16.7109375" customWidth="1"/>
    <col min="10" max="10" width="16.140625" customWidth="1"/>
    <col min="11" max="11" width="16.28515625" bestFit="1" customWidth="1"/>
    <col min="12" max="12" width="21.42578125" style="1" customWidth="1"/>
    <col min="13" max="13" width="24.7109375" style="1" bestFit="1" customWidth="1"/>
    <col min="14" max="15" width="20.85546875" style="1" customWidth="1"/>
    <col min="16" max="16" width="63.7109375" style="1" customWidth="1"/>
    <col min="17" max="17" width="15.5703125" style="1" customWidth="1"/>
    <col min="18" max="16384" width="9.140625" style="1"/>
  </cols>
  <sheetData>
    <row r="2" spans="1:15" ht="18.75" customHeight="1" x14ac:dyDescent="0.25">
      <c r="A2" s="135" t="s">
        <v>60</v>
      </c>
      <c r="B2" s="135"/>
      <c r="C2" s="135"/>
      <c r="D2" s="135"/>
      <c r="E2" s="135"/>
      <c r="F2" s="135"/>
      <c r="G2" s="5"/>
      <c r="H2" s="6"/>
      <c r="K2" s="1"/>
    </row>
    <row r="3" spans="1:15" ht="20.25" customHeight="1" x14ac:dyDescent="0.25">
      <c r="A3" s="142" t="s">
        <v>61</v>
      </c>
      <c r="B3" s="143"/>
      <c r="C3" s="143"/>
      <c r="D3" s="143"/>
      <c r="E3" s="143"/>
      <c r="F3" s="143"/>
      <c r="G3" s="143"/>
      <c r="H3" s="143"/>
      <c r="I3" s="143"/>
      <c r="K3" s="1"/>
      <c r="O3" s="64"/>
    </row>
    <row r="4" spans="1:15" ht="13.5" customHeight="1" x14ac:dyDescent="0.25">
      <c r="A4" s="135"/>
      <c r="B4" s="136"/>
      <c r="C4" s="136"/>
      <c r="D4" s="136"/>
      <c r="E4" s="136"/>
      <c r="F4" s="136"/>
      <c r="G4" s="136"/>
      <c r="H4" s="136"/>
      <c r="I4" s="136"/>
      <c r="K4" s="1"/>
      <c r="O4" s="64"/>
    </row>
    <row r="5" spans="1:15" ht="15.75" x14ac:dyDescent="0.25">
      <c r="A5" s="7"/>
      <c r="B5" s="7" t="s">
        <v>36</v>
      </c>
      <c r="C5" s="7"/>
      <c r="D5" s="7"/>
      <c r="E5" s="7"/>
      <c r="F5" s="7"/>
      <c r="G5" s="7"/>
      <c r="H5" s="7"/>
      <c r="K5" s="1"/>
      <c r="O5" s="64"/>
    </row>
    <row r="6" spans="1:15" ht="15.75" x14ac:dyDescent="0.25">
      <c r="A6" s="8" t="s">
        <v>37</v>
      </c>
      <c r="B6" s="9"/>
      <c r="C6" s="9"/>
      <c r="D6" s="9"/>
      <c r="E6" s="9"/>
      <c r="F6" s="9"/>
      <c r="G6" s="9" t="s">
        <v>35</v>
      </c>
      <c r="H6" s="116"/>
      <c r="I6" s="26">
        <v>45666</v>
      </c>
      <c r="K6" s="1"/>
      <c r="O6" s="64"/>
    </row>
    <row r="7" spans="1:15" ht="15.75" x14ac:dyDescent="0.25">
      <c r="A7" s="9" t="s">
        <v>34</v>
      </c>
      <c r="B7" s="9"/>
      <c r="C7" s="9"/>
      <c r="D7" s="9"/>
      <c r="E7" s="9"/>
      <c r="F7" s="9"/>
      <c r="G7" s="9"/>
      <c r="H7" s="9" t="s">
        <v>33</v>
      </c>
      <c r="I7" s="12">
        <v>25116726</v>
      </c>
      <c r="K7" s="1"/>
      <c r="O7" s="64"/>
    </row>
    <row r="8" spans="1:15" ht="15.75" x14ac:dyDescent="0.25">
      <c r="A8" s="9" t="s">
        <v>32</v>
      </c>
      <c r="B8" s="9"/>
      <c r="C8" s="9"/>
      <c r="D8" s="9"/>
      <c r="E8" s="9"/>
      <c r="F8" s="9"/>
      <c r="G8" s="9"/>
      <c r="H8" s="9" t="s">
        <v>31</v>
      </c>
      <c r="I8" s="12">
        <v>2300227</v>
      </c>
      <c r="K8" s="1"/>
      <c r="O8" s="64"/>
    </row>
    <row r="9" spans="1:15" ht="15.75" x14ac:dyDescent="0.25">
      <c r="A9" s="9"/>
      <c r="B9" s="9"/>
      <c r="C9" s="9" t="s">
        <v>87</v>
      </c>
      <c r="D9" s="9"/>
      <c r="E9" s="9"/>
      <c r="F9" s="10"/>
      <c r="G9" s="10"/>
      <c r="H9" s="10" t="s">
        <v>30</v>
      </c>
      <c r="I9" s="12">
        <v>82401370000</v>
      </c>
      <c r="K9" s="1"/>
      <c r="O9" s="64"/>
    </row>
    <row r="10" spans="1:15" ht="13.5" customHeight="1" x14ac:dyDescent="0.25">
      <c r="A10" s="9"/>
      <c r="B10" s="9"/>
      <c r="C10" s="9"/>
      <c r="D10" s="9"/>
      <c r="E10" s="9"/>
      <c r="F10" s="10"/>
      <c r="G10" s="10"/>
      <c r="H10" s="10" t="s">
        <v>29</v>
      </c>
      <c r="I10" s="12"/>
      <c r="K10" s="1"/>
      <c r="O10" s="64"/>
    </row>
    <row r="11" spans="1:15" ht="15.75" x14ac:dyDescent="0.25">
      <c r="A11" s="10" t="s">
        <v>28</v>
      </c>
      <c r="B11" s="9"/>
      <c r="C11" s="9"/>
      <c r="D11" s="9"/>
      <c r="E11" s="9"/>
      <c r="F11" s="10"/>
      <c r="G11" s="10"/>
      <c r="H11" s="10" t="s">
        <v>27</v>
      </c>
      <c r="I11" s="12"/>
      <c r="K11" s="1"/>
      <c r="O11" s="64"/>
    </row>
    <row r="12" spans="1:15" ht="15.75" x14ac:dyDescent="0.25">
      <c r="A12" s="10" t="s">
        <v>26</v>
      </c>
      <c r="B12" s="9"/>
      <c r="C12" s="9"/>
      <c r="D12" s="9"/>
      <c r="E12" s="9"/>
      <c r="F12" s="11"/>
      <c r="G12" s="9"/>
      <c r="H12" s="9"/>
      <c r="K12" s="1"/>
      <c r="O12" s="64"/>
    </row>
    <row r="13" spans="1:15" ht="15.75" x14ac:dyDescent="0.25">
      <c r="A13" s="7" t="s">
        <v>25</v>
      </c>
      <c r="B13" s="7"/>
      <c r="C13" s="7"/>
      <c r="D13" s="7"/>
      <c r="E13" s="7"/>
      <c r="F13" s="7"/>
      <c r="G13" s="7"/>
      <c r="H13" s="7"/>
      <c r="K13" s="1"/>
      <c r="O13" s="64"/>
    </row>
    <row r="14" spans="1:15" ht="12.75" customHeight="1" thickBot="1" x14ac:dyDescent="0.3">
      <c r="A14" s="7"/>
      <c r="B14" s="7"/>
      <c r="C14" s="7"/>
      <c r="D14" s="7"/>
      <c r="E14" s="7"/>
      <c r="F14" s="7"/>
      <c r="G14" s="7"/>
      <c r="H14" s="7"/>
      <c r="K14" s="1"/>
      <c r="N14" s="44"/>
      <c r="O14" s="64"/>
    </row>
    <row r="15" spans="1:15" ht="15.6" customHeight="1" x14ac:dyDescent="0.25">
      <c r="A15" s="144"/>
      <c r="B15" s="147" t="s">
        <v>24</v>
      </c>
      <c r="C15" s="148"/>
      <c r="D15" s="148"/>
      <c r="E15" s="148"/>
      <c r="F15" s="149" t="s">
        <v>23</v>
      </c>
      <c r="G15" s="152" t="s">
        <v>22</v>
      </c>
      <c r="H15" s="152" t="s">
        <v>47</v>
      </c>
      <c r="I15" s="157" t="s">
        <v>85</v>
      </c>
      <c r="J15" s="160" t="s">
        <v>86</v>
      </c>
      <c r="K15" s="1"/>
      <c r="O15" s="64"/>
    </row>
    <row r="16" spans="1:15" ht="15.75" x14ac:dyDescent="0.25">
      <c r="A16" s="145"/>
      <c r="B16" s="12" t="s">
        <v>21</v>
      </c>
      <c r="C16" s="12" t="s">
        <v>21</v>
      </c>
      <c r="D16" s="12" t="s">
        <v>21</v>
      </c>
      <c r="E16" s="12" t="s">
        <v>21</v>
      </c>
      <c r="F16" s="150"/>
      <c r="G16" s="153"/>
      <c r="H16" s="155"/>
      <c r="I16" s="158"/>
      <c r="J16" s="161"/>
      <c r="K16" s="1"/>
    </row>
    <row r="17" spans="1:17" ht="48.75" customHeight="1" thickBot="1" x14ac:dyDescent="0.3">
      <c r="A17" s="146"/>
      <c r="B17" s="54" t="s">
        <v>20</v>
      </c>
      <c r="C17" s="54" t="s">
        <v>19</v>
      </c>
      <c r="D17" s="54" t="s">
        <v>18</v>
      </c>
      <c r="E17" s="54" t="s">
        <v>17</v>
      </c>
      <c r="F17" s="151"/>
      <c r="G17" s="154"/>
      <c r="H17" s="156"/>
      <c r="I17" s="159"/>
      <c r="J17" s="162"/>
      <c r="K17" s="1"/>
      <c r="L17" s="44"/>
    </row>
    <row r="18" spans="1:17" ht="15.75" x14ac:dyDescent="0.25">
      <c r="A18" s="53">
        <v>1</v>
      </c>
      <c r="B18" s="17" t="s">
        <v>16</v>
      </c>
      <c r="C18" s="18" t="s">
        <v>15</v>
      </c>
      <c r="D18" s="17" t="s">
        <v>14</v>
      </c>
      <c r="E18" s="18" t="s">
        <v>13</v>
      </c>
      <c r="F18" s="17" t="s">
        <v>81</v>
      </c>
      <c r="G18" s="18" t="s">
        <v>82</v>
      </c>
      <c r="H18" s="18" t="s">
        <v>83</v>
      </c>
      <c r="I18" s="89">
        <v>9</v>
      </c>
      <c r="J18" s="119">
        <v>10</v>
      </c>
      <c r="K18" s="61"/>
    </row>
    <row r="19" spans="1:17" ht="19.5" customHeight="1" x14ac:dyDescent="0.25">
      <c r="A19" s="13"/>
      <c r="B19" s="14" t="s">
        <v>38</v>
      </c>
      <c r="C19" s="15" t="s">
        <v>4</v>
      </c>
      <c r="D19" s="14" t="s">
        <v>73</v>
      </c>
      <c r="E19" s="15" t="s">
        <v>56</v>
      </c>
      <c r="F19" s="67">
        <v>410107951</v>
      </c>
      <c r="G19" s="28">
        <v>410107951</v>
      </c>
      <c r="H19" s="55">
        <v>410107951</v>
      </c>
      <c r="I19" s="85">
        <f>G19-H19</f>
        <v>0</v>
      </c>
      <c r="J19" s="120"/>
      <c r="K19" s="61"/>
      <c r="L19" s="44"/>
    </row>
    <row r="20" spans="1:17" ht="18.75" customHeight="1" x14ac:dyDescent="0.25">
      <c r="A20" s="13"/>
      <c r="B20" s="14"/>
      <c r="C20" s="15"/>
      <c r="D20" s="14"/>
      <c r="E20" s="15"/>
      <c r="F20" s="68">
        <f>F19</f>
        <v>410107951</v>
      </c>
      <c r="G20" s="52">
        <f>G19</f>
        <v>410107951</v>
      </c>
      <c r="H20" s="40">
        <f>H19</f>
        <v>410107951</v>
      </c>
      <c r="I20" s="41"/>
      <c r="J20" s="121"/>
      <c r="K20" s="61"/>
      <c r="L20" s="44"/>
      <c r="M20" s="44"/>
    </row>
    <row r="21" spans="1:17" ht="21" customHeight="1" x14ac:dyDescent="0.25">
      <c r="A21" s="163" t="s">
        <v>51</v>
      </c>
      <c r="B21" s="14" t="s">
        <v>38</v>
      </c>
      <c r="C21" s="15" t="s">
        <v>4</v>
      </c>
      <c r="D21" s="14" t="s">
        <v>72</v>
      </c>
      <c r="E21" s="15" t="s">
        <v>12</v>
      </c>
      <c r="F21" s="34">
        <v>39220924</v>
      </c>
      <c r="G21" s="20">
        <v>39220924</v>
      </c>
      <c r="H21" s="20">
        <v>39220924</v>
      </c>
      <c r="I21" s="20">
        <f>G21-H21</f>
        <v>0</v>
      </c>
      <c r="J21" s="120">
        <f>F21-G21</f>
        <v>0</v>
      </c>
      <c r="L21" s="44">
        <f>H21+H23+H32+H34+H50+H52+H61+H63</f>
        <v>910469320.07000005</v>
      </c>
      <c r="M21" s="44">
        <f>H21+H23+H32+H34+H50+H52+H61+H63</f>
        <v>910469320.07000005</v>
      </c>
    </row>
    <row r="22" spans="1:17" ht="21" customHeight="1" x14ac:dyDescent="0.25">
      <c r="A22" s="164"/>
      <c r="B22" s="14" t="s">
        <v>38</v>
      </c>
      <c r="C22" s="15" t="s">
        <v>4</v>
      </c>
      <c r="D22" s="14" t="s">
        <v>72</v>
      </c>
      <c r="E22" s="15" t="s">
        <v>11</v>
      </c>
      <c r="F22" s="34">
        <v>666929</v>
      </c>
      <c r="G22" s="20">
        <v>666929</v>
      </c>
      <c r="H22" s="20">
        <v>666929</v>
      </c>
      <c r="I22" s="20">
        <f t="shared" ref="I22:I29" si="0">G22-H22</f>
        <v>0</v>
      </c>
      <c r="J22" s="120">
        <f t="shared" ref="J22:J29" si="1">F22-G22</f>
        <v>0</v>
      </c>
      <c r="K22" s="61"/>
    </row>
    <row r="23" spans="1:17" ht="21" customHeight="1" x14ac:dyDescent="0.25">
      <c r="A23" s="164"/>
      <c r="B23" s="14" t="s">
        <v>38</v>
      </c>
      <c r="C23" s="15" t="s">
        <v>4</v>
      </c>
      <c r="D23" s="14" t="s">
        <v>72</v>
      </c>
      <c r="E23" s="15" t="s">
        <v>39</v>
      </c>
      <c r="F23" s="34">
        <v>11795500</v>
      </c>
      <c r="G23" s="20">
        <v>11795500</v>
      </c>
      <c r="H23" s="20">
        <v>11795500</v>
      </c>
      <c r="I23" s="20">
        <f t="shared" si="0"/>
        <v>0</v>
      </c>
      <c r="J23" s="120">
        <f t="shared" si="1"/>
        <v>0</v>
      </c>
      <c r="K23" s="61"/>
    </row>
    <row r="24" spans="1:17" ht="21" customHeight="1" x14ac:dyDescent="0.25">
      <c r="A24" s="164"/>
      <c r="B24" s="14" t="s">
        <v>38</v>
      </c>
      <c r="C24" s="15" t="s">
        <v>4</v>
      </c>
      <c r="D24" s="14" t="s">
        <v>72</v>
      </c>
      <c r="E24" s="15" t="s">
        <v>42</v>
      </c>
      <c r="F24" s="34">
        <v>685560</v>
      </c>
      <c r="G24" s="20">
        <v>685560</v>
      </c>
      <c r="H24" s="20">
        <v>685560</v>
      </c>
      <c r="I24" s="20">
        <f t="shared" si="0"/>
        <v>0</v>
      </c>
      <c r="J24" s="120">
        <f t="shared" si="1"/>
        <v>0</v>
      </c>
      <c r="K24" s="45"/>
      <c r="L24" s="107"/>
      <c r="M24" s="107"/>
    </row>
    <row r="25" spans="1:17" ht="21" customHeight="1" x14ac:dyDescent="0.25">
      <c r="A25" s="164"/>
      <c r="B25" s="14" t="s">
        <v>38</v>
      </c>
      <c r="C25" s="15" t="s">
        <v>4</v>
      </c>
      <c r="D25" s="14" t="s">
        <v>72</v>
      </c>
      <c r="E25" s="15" t="s">
        <v>6</v>
      </c>
      <c r="F25" s="34">
        <v>1055000</v>
      </c>
      <c r="G25" s="20">
        <v>1055000</v>
      </c>
      <c r="H25" s="20">
        <v>1054990.19</v>
      </c>
      <c r="I25" s="20">
        <f t="shared" si="0"/>
        <v>9.8100000000558794</v>
      </c>
      <c r="J25" s="120">
        <f t="shared" si="1"/>
        <v>0</v>
      </c>
      <c r="K25" s="108"/>
      <c r="L25" s="107"/>
      <c r="M25" s="107"/>
    </row>
    <row r="26" spans="1:17" ht="21" customHeight="1" x14ac:dyDescent="0.25">
      <c r="A26" s="164"/>
      <c r="B26" s="14" t="s">
        <v>38</v>
      </c>
      <c r="C26" s="15" t="s">
        <v>4</v>
      </c>
      <c r="D26" s="14" t="s">
        <v>72</v>
      </c>
      <c r="E26" s="15" t="s">
        <v>5</v>
      </c>
      <c r="F26" s="34">
        <v>0</v>
      </c>
      <c r="G26" s="20">
        <v>0</v>
      </c>
      <c r="H26" s="20">
        <v>0</v>
      </c>
      <c r="I26" s="20">
        <f t="shared" si="0"/>
        <v>0</v>
      </c>
      <c r="J26" s="120">
        <f t="shared" si="1"/>
        <v>0</v>
      </c>
      <c r="K26" s="108"/>
      <c r="L26" s="109"/>
      <c r="M26" s="109"/>
    </row>
    <row r="27" spans="1:17" ht="21" customHeight="1" x14ac:dyDescent="0.25">
      <c r="A27" s="164"/>
      <c r="B27" s="14" t="s">
        <v>38</v>
      </c>
      <c r="C27" s="15" t="s">
        <v>4</v>
      </c>
      <c r="D27" s="14" t="s">
        <v>72</v>
      </c>
      <c r="E27" s="15" t="s">
        <v>3</v>
      </c>
      <c r="F27" s="34">
        <v>6000</v>
      </c>
      <c r="G27" s="20">
        <v>6000</v>
      </c>
      <c r="H27" s="20">
        <v>6000</v>
      </c>
      <c r="I27" s="20">
        <f t="shared" si="0"/>
        <v>0</v>
      </c>
      <c r="J27" s="120">
        <f t="shared" si="1"/>
        <v>0</v>
      </c>
      <c r="K27" s="108"/>
      <c r="L27" s="109"/>
      <c r="M27" s="109"/>
      <c r="N27" s="44"/>
    </row>
    <row r="28" spans="1:17" ht="21" customHeight="1" x14ac:dyDescent="0.25">
      <c r="A28" s="164"/>
      <c r="B28" s="14" t="s">
        <v>38</v>
      </c>
      <c r="C28" s="15" t="s">
        <v>4</v>
      </c>
      <c r="D28" s="14" t="s">
        <v>72</v>
      </c>
      <c r="E28" s="15" t="s">
        <v>41</v>
      </c>
      <c r="F28" s="34">
        <v>2000</v>
      </c>
      <c r="G28" s="20">
        <v>2000</v>
      </c>
      <c r="H28" s="20">
        <v>2000</v>
      </c>
      <c r="I28" s="20">
        <f t="shared" si="0"/>
        <v>0</v>
      </c>
      <c r="J28" s="120">
        <f t="shared" si="1"/>
        <v>0</v>
      </c>
      <c r="K28" s="108"/>
      <c r="L28" s="107"/>
      <c r="M28" s="107"/>
    </row>
    <row r="29" spans="1:17" ht="21" customHeight="1" thickBot="1" x14ac:dyDescent="0.3">
      <c r="A29" s="165"/>
      <c r="B29" s="14" t="s">
        <v>38</v>
      </c>
      <c r="C29" s="15" t="s">
        <v>4</v>
      </c>
      <c r="D29" s="14" t="s">
        <v>50</v>
      </c>
      <c r="E29" s="15" t="s">
        <v>6</v>
      </c>
      <c r="F29" s="20">
        <v>221674.25</v>
      </c>
      <c r="G29" s="20">
        <v>221674.25</v>
      </c>
      <c r="H29" s="20">
        <v>221674.25</v>
      </c>
      <c r="I29" s="20">
        <f t="shared" si="0"/>
        <v>0</v>
      </c>
      <c r="J29" s="120">
        <f t="shared" si="1"/>
        <v>0</v>
      </c>
      <c r="K29" s="108"/>
      <c r="L29" s="107"/>
      <c r="M29" s="107"/>
    </row>
    <row r="30" spans="1:17" ht="19.5" customHeight="1" thickBot="1" x14ac:dyDescent="0.3">
      <c r="A30" s="47" t="s">
        <v>2</v>
      </c>
      <c r="B30" s="21"/>
      <c r="C30" s="21"/>
      <c r="D30" s="21"/>
      <c r="E30" s="21"/>
      <c r="F30" s="39">
        <f>F21+F22+F23+F24+F25+F26+F27+F28+F29</f>
        <v>53653587.25</v>
      </c>
      <c r="G30" s="39">
        <f>G21+G22+G23+G24+G25+G26+G27+G28+G29</f>
        <v>53653587.25</v>
      </c>
      <c r="H30" s="38">
        <f>H21+H22+H23+H24+H25+H26+H27+H28+H29</f>
        <v>53653577.439999998</v>
      </c>
      <c r="I30" s="39">
        <f>G30-H30</f>
        <v>9.8100000023841858</v>
      </c>
      <c r="J30" s="122">
        <f>J21+J22+J23+J24+J25+J26+J27+J28+J29</f>
        <v>0</v>
      </c>
      <c r="K30" s="108"/>
      <c r="L30" s="110"/>
      <c r="M30" s="109"/>
      <c r="N30" s="44"/>
    </row>
    <row r="31" spans="1:17" ht="18.75" customHeight="1" thickBot="1" x14ac:dyDescent="0.3">
      <c r="A31" s="47" t="s">
        <v>48</v>
      </c>
      <c r="B31" s="21"/>
      <c r="C31" s="21"/>
      <c r="D31" s="21"/>
      <c r="E31" s="50"/>
      <c r="F31" s="137">
        <f>F20+F30</f>
        <v>463761538.25</v>
      </c>
      <c r="G31" s="138">
        <f>G20+G30</f>
        <v>463761538.25</v>
      </c>
      <c r="H31" s="39">
        <f>H20+H30</f>
        <v>463761528.44</v>
      </c>
      <c r="I31" s="39">
        <f>G31-H31</f>
        <v>9.8100000023841858</v>
      </c>
      <c r="J31" s="122">
        <f>H31/F31*100</f>
        <v>99.999997884688753</v>
      </c>
      <c r="K31" s="108"/>
      <c r="L31" s="109"/>
      <c r="M31" s="60"/>
      <c r="O31" s="82"/>
    </row>
    <row r="32" spans="1:17" ht="27.75" customHeight="1" x14ac:dyDescent="0.25">
      <c r="A32" s="149" t="s">
        <v>52</v>
      </c>
      <c r="B32" s="17" t="s">
        <v>8</v>
      </c>
      <c r="C32" s="18" t="s">
        <v>4</v>
      </c>
      <c r="D32" s="17" t="s">
        <v>67</v>
      </c>
      <c r="E32" s="18" t="s">
        <v>7</v>
      </c>
      <c r="F32" s="20">
        <v>229064300</v>
      </c>
      <c r="G32" s="20">
        <v>229064300</v>
      </c>
      <c r="H32" s="19">
        <v>229064300</v>
      </c>
      <c r="I32" s="19">
        <f>G32-H32</f>
        <v>0</v>
      </c>
      <c r="J32" s="123">
        <f>F32-G32</f>
        <v>0</v>
      </c>
      <c r="K32" s="104"/>
      <c r="L32" s="103"/>
      <c r="M32" s="105"/>
      <c r="N32" s="44"/>
      <c r="O32" s="44"/>
      <c r="P32" s="44"/>
      <c r="Q32" s="44"/>
    </row>
    <row r="33" spans="1:17" ht="34.5" customHeight="1" x14ac:dyDescent="0.25">
      <c r="A33" s="166"/>
      <c r="B33" s="14" t="s">
        <v>8</v>
      </c>
      <c r="C33" s="15" t="s">
        <v>4</v>
      </c>
      <c r="D33" s="17" t="s">
        <v>67</v>
      </c>
      <c r="E33" s="15" t="s">
        <v>9</v>
      </c>
      <c r="F33" s="20">
        <v>16939000</v>
      </c>
      <c r="G33" s="20">
        <v>16939000</v>
      </c>
      <c r="H33" s="19">
        <v>16939000</v>
      </c>
      <c r="I33" s="19">
        <f t="shared" ref="I33:I49" si="2">G33-H33</f>
        <v>0</v>
      </c>
      <c r="J33" s="123">
        <f t="shared" ref="J33:J47" si="3">F33-G33</f>
        <v>0</v>
      </c>
      <c r="K33" s="45"/>
      <c r="L33" s="109"/>
      <c r="M33" s="105"/>
      <c r="N33" s="44"/>
      <c r="O33" s="44"/>
      <c r="P33" s="44"/>
      <c r="Q33" s="51"/>
    </row>
    <row r="34" spans="1:17" ht="27.75" customHeight="1" x14ac:dyDescent="0.3">
      <c r="A34" s="166"/>
      <c r="B34" s="14" t="s">
        <v>8</v>
      </c>
      <c r="C34" s="15" t="s">
        <v>4</v>
      </c>
      <c r="D34" s="17" t="s">
        <v>67</v>
      </c>
      <c r="E34" s="15" t="s">
        <v>40</v>
      </c>
      <c r="F34" s="20">
        <v>69688011.090000004</v>
      </c>
      <c r="G34" s="20">
        <v>69688011.090000004</v>
      </c>
      <c r="H34" s="19">
        <v>69688011.090000004</v>
      </c>
      <c r="I34" s="19">
        <f t="shared" si="2"/>
        <v>0</v>
      </c>
      <c r="J34" s="123"/>
      <c r="K34" s="113"/>
      <c r="L34" s="114"/>
      <c r="M34" s="114"/>
      <c r="N34" s="75"/>
      <c r="O34" s="75"/>
      <c r="P34" s="74"/>
    </row>
    <row r="35" spans="1:17" ht="27.75" customHeight="1" x14ac:dyDescent="0.3">
      <c r="A35" s="166"/>
      <c r="B35" s="14" t="s">
        <v>8</v>
      </c>
      <c r="C35" s="15" t="s">
        <v>4</v>
      </c>
      <c r="D35" s="17" t="s">
        <v>67</v>
      </c>
      <c r="E35" s="15" t="s">
        <v>42</v>
      </c>
      <c r="F35" s="20">
        <v>2306539.37</v>
      </c>
      <c r="G35" s="20">
        <v>2306539.37</v>
      </c>
      <c r="H35" s="19">
        <v>2306539.37</v>
      </c>
      <c r="I35" s="139">
        <f t="shared" si="2"/>
        <v>0</v>
      </c>
      <c r="J35" s="123">
        <f t="shared" si="3"/>
        <v>0</v>
      </c>
      <c r="K35" s="113"/>
      <c r="L35" s="114"/>
      <c r="M35" s="114"/>
      <c r="N35" s="75"/>
      <c r="O35" s="75"/>
      <c r="P35" s="75"/>
    </row>
    <row r="36" spans="1:17" ht="27.75" customHeight="1" x14ac:dyDescent="0.3">
      <c r="A36" s="166"/>
      <c r="B36" s="14" t="s">
        <v>8</v>
      </c>
      <c r="C36" s="15" t="s">
        <v>4</v>
      </c>
      <c r="D36" s="17" t="s">
        <v>67</v>
      </c>
      <c r="E36" s="15" t="s">
        <v>44</v>
      </c>
      <c r="F36" s="20">
        <v>0</v>
      </c>
      <c r="G36" s="20">
        <v>0</v>
      </c>
      <c r="H36" s="19">
        <v>0</v>
      </c>
      <c r="I36" s="19">
        <f t="shared" si="2"/>
        <v>0</v>
      </c>
      <c r="J36" s="123">
        <f t="shared" si="3"/>
        <v>0</v>
      </c>
      <c r="K36" s="113"/>
      <c r="L36" s="114"/>
      <c r="M36" s="114"/>
      <c r="N36" s="75"/>
      <c r="O36" s="75"/>
      <c r="P36" s="74"/>
    </row>
    <row r="37" spans="1:17" ht="27.75" customHeight="1" x14ac:dyDescent="0.3">
      <c r="A37" s="166"/>
      <c r="B37" s="14" t="s">
        <v>8</v>
      </c>
      <c r="C37" s="15" t="s">
        <v>4</v>
      </c>
      <c r="D37" s="17" t="s">
        <v>67</v>
      </c>
      <c r="E37" s="15" t="s">
        <v>6</v>
      </c>
      <c r="F37" s="20">
        <v>84594645.540000007</v>
      </c>
      <c r="G37" s="20">
        <v>84594645.540000007</v>
      </c>
      <c r="H37" s="19">
        <v>84588748.129999995</v>
      </c>
      <c r="I37" s="19">
        <f t="shared" si="2"/>
        <v>5897.4100000113249</v>
      </c>
      <c r="J37" s="123">
        <f t="shared" si="3"/>
        <v>0</v>
      </c>
      <c r="K37" s="113"/>
      <c r="L37" s="114"/>
      <c r="M37" s="114"/>
      <c r="N37" s="75"/>
      <c r="O37" s="74"/>
      <c r="P37" s="75"/>
    </row>
    <row r="38" spans="1:17" ht="27.75" customHeight="1" x14ac:dyDescent="0.3">
      <c r="A38" s="166"/>
      <c r="B38" s="14" t="s">
        <v>8</v>
      </c>
      <c r="C38" s="15" t="s">
        <v>4</v>
      </c>
      <c r="D38" s="17" t="s">
        <v>67</v>
      </c>
      <c r="E38" s="15" t="s">
        <v>57</v>
      </c>
      <c r="F38" s="20">
        <v>4973409.76</v>
      </c>
      <c r="G38" s="20">
        <v>4973409.76</v>
      </c>
      <c r="H38" s="19">
        <v>4973409.76</v>
      </c>
      <c r="I38" s="139">
        <f t="shared" si="2"/>
        <v>0</v>
      </c>
      <c r="J38" s="123"/>
      <c r="K38" s="113"/>
      <c r="L38" s="114"/>
      <c r="M38" s="114"/>
      <c r="N38" s="75"/>
      <c r="O38" s="75"/>
      <c r="P38" s="75"/>
    </row>
    <row r="39" spans="1:17" ht="27.75" customHeight="1" x14ac:dyDescent="0.3">
      <c r="A39" s="166"/>
      <c r="B39" s="14" t="s">
        <v>8</v>
      </c>
      <c r="C39" s="15" t="s">
        <v>4</v>
      </c>
      <c r="D39" s="17" t="s">
        <v>67</v>
      </c>
      <c r="E39" s="15" t="s">
        <v>59</v>
      </c>
      <c r="F39" s="20">
        <v>2705000</v>
      </c>
      <c r="G39" s="20">
        <v>2705000</v>
      </c>
      <c r="H39" s="19">
        <v>2705000</v>
      </c>
      <c r="I39" s="19">
        <f t="shared" si="2"/>
        <v>0</v>
      </c>
      <c r="J39" s="123">
        <f t="shared" si="3"/>
        <v>0</v>
      </c>
      <c r="K39" s="113"/>
      <c r="L39" s="114"/>
      <c r="M39" s="114"/>
      <c r="N39" s="75"/>
      <c r="O39" s="75"/>
      <c r="P39" s="75"/>
    </row>
    <row r="40" spans="1:17" ht="27.75" customHeight="1" x14ac:dyDescent="0.3">
      <c r="A40" s="166"/>
      <c r="B40" s="14" t="s">
        <v>8</v>
      </c>
      <c r="C40" s="15" t="s">
        <v>4</v>
      </c>
      <c r="D40" s="17" t="s">
        <v>67</v>
      </c>
      <c r="E40" s="15" t="s">
        <v>5</v>
      </c>
      <c r="F40" s="20">
        <v>7565979</v>
      </c>
      <c r="G40" s="20">
        <v>7565979</v>
      </c>
      <c r="H40" s="19">
        <v>7565979</v>
      </c>
      <c r="I40" s="19">
        <f t="shared" si="2"/>
        <v>0</v>
      </c>
      <c r="J40" s="123"/>
      <c r="K40" s="113"/>
      <c r="L40" s="114"/>
      <c r="M40" s="114"/>
      <c r="N40" s="75"/>
      <c r="O40" s="74"/>
      <c r="P40" s="75"/>
    </row>
    <row r="41" spans="1:17" ht="27.75" customHeight="1" x14ac:dyDescent="0.3">
      <c r="A41" s="166"/>
      <c r="B41" s="14" t="s">
        <v>8</v>
      </c>
      <c r="C41" s="15" t="s">
        <v>4</v>
      </c>
      <c r="D41" s="17" t="s">
        <v>67</v>
      </c>
      <c r="E41" s="15" t="s">
        <v>3</v>
      </c>
      <c r="F41" s="20">
        <v>354590</v>
      </c>
      <c r="G41" s="20">
        <v>354590</v>
      </c>
      <c r="H41" s="19">
        <v>354590</v>
      </c>
      <c r="I41" s="19">
        <f t="shared" si="2"/>
        <v>0</v>
      </c>
      <c r="J41" s="123"/>
      <c r="K41" s="113"/>
      <c r="L41" s="114"/>
      <c r="M41" s="114"/>
      <c r="N41" s="75"/>
      <c r="O41" s="75"/>
      <c r="P41" s="75"/>
    </row>
    <row r="42" spans="1:17" ht="27.75" customHeight="1" x14ac:dyDescent="0.3">
      <c r="A42" s="167"/>
      <c r="B42" s="32" t="s">
        <v>8</v>
      </c>
      <c r="C42" s="33" t="s">
        <v>4</v>
      </c>
      <c r="D42" s="17" t="s">
        <v>67</v>
      </c>
      <c r="E42" s="33" t="s">
        <v>41</v>
      </c>
      <c r="F42" s="20">
        <v>0</v>
      </c>
      <c r="G42" s="20">
        <v>0</v>
      </c>
      <c r="H42" s="19">
        <v>0</v>
      </c>
      <c r="I42" s="19">
        <f t="shared" si="2"/>
        <v>0</v>
      </c>
      <c r="J42" s="123">
        <f t="shared" si="3"/>
        <v>0</v>
      </c>
      <c r="K42" s="113"/>
      <c r="L42" s="111"/>
      <c r="M42" s="114"/>
      <c r="N42" s="75"/>
      <c r="O42" s="74"/>
      <c r="P42" s="74"/>
    </row>
    <row r="43" spans="1:17" ht="27.75" customHeight="1" x14ac:dyDescent="0.25">
      <c r="A43" s="90"/>
      <c r="B43" s="14" t="s">
        <v>8</v>
      </c>
      <c r="C43" s="15" t="s">
        <v>4</v>
      </c>
      <c r="D43" s="17" t="s">
        <v>76</v>
      </c>
      <c r="E43" s="15" t="s">
        <v>6</v>
      </c>
      <c r="F43" s="20">
        <v>36378617.850000001</v>
      </c>
      <c r="G43" s="20">
        <v>36378617.850000001</v>
      </c>
      <c r="H43" s="19">
        <v>36378617.850000001</v>
      </c>
      <c r="I43" s="139">
        <f t="shared" si="2"/>
        <v>0</v>
      </c>
      <c r="J43" s="123">
        <f t="shared" si="3"/>
        <v>0</v>
      </c>
      <c r="K43" s="45"/>
      <c r="L43" s="101"/>
      <c r="M43" s="115"/>
      <c r="O43" s="75"/>
      <c r="P43" s="74"/>
    </row>
    <row r="44" spans="1:17" ht="27.75" customHeight="1" x14ac:dyDescent="0.25">
      <c r="A44" s="94"/>
      <c r="B44" s="15" t="s">
        <v>63</v>
      </c>
      <c r="C44" s="15" t="s">
        <v>4</v>
      </c>
      <c r="D44" s="15" t="s">
        <v>68</v>
      </c>
      <c r="E44" s="15" t="s">
        <v>42</v>
      </c>
      <c r="F44" s="20">
        <v>776960.37</v>
      </c>
      <c r="G44" s="20">
        <v>776960.37</v>
      </c>
      <c r="H44" s="19">
        <v>776960.37</v>
      </c>
      <c r="I44" s="19">
        <f t="shared" si="2"/>
        <v>0</v>
      </c>
      <c r="J44" s="123">
        <f t="shared" si="3"/>
        <v>0</v>
      </c>
      <c r="K44" s="2"/>
      <c r="L44" s="101"/>
      <c r="M44" s="115"/>
      <c r="O44" s="76"/>
      <c r="P44" s="74"/>
    </row>
    <row r="45" spans="1:17" ht="27.75" customHeight="1" x14ac:dyDescent="0.25">
      <c r="A45" s="94"/>
      <c r="B45" s="15" t="s">
        <v>63</v>
      </c>
      <c r="C45" s="15" t="s">
        <v>4</v>
      </c>
      <c r="D45" s="15" t="s">
        <v>68</v>
      </c>
      <c r="E45" s="15" t="s">
        <v>6</v>
      </c>
      <c r="F45" s="20">
        <v>1652035</v>
      </c>
      <c r="G45" s="20">
        <v>1652035</v>
      </c>
      <c r="H45" s="19">
        <v>1652035</v>
      </c>
      <c r="I45" s="19">
        <f t="shared" si="2"/>
        <v>0</v>
      </c>
      <c r="J45" s="123">
        <f t="shared" si="3"/>
        <v>0</v>
      </c>
      <c r="K45" s="2"/>
      <c r="L45" s="3"/>
      <c r="M45" s="3"/>
    </row>
    <row r="46" spans="1:17" ht="27.75" customHeight="1" x14ac:dyDescent="0.25">
      <c r="A46" s="134"/>
      <c r="B46" s="15" t="s">
        <v>10</v>
      </c>
      <c r="C46" s="15" t="s">
        <v>4</v>
      </c>
      <c r="D46" s="15" t="s">
        <v>69</v>
      </c>
      <c r="E46" s="15" t="s">
        <v>6</v>
      </c>
      <c r="F46" s="20">
        <v>206814000</v>
      </c>
      <c r="G46" s="20">
        <v>206814000</v>
      </c>
      <c r="H46" s="19">
        <v>206814000</v>
      </c>
      <c r="I46" s="19">
        <f>G46-H46</f>
        <v>0</v>
      </c>
      <c r="J46" s="123">
        <f t="shared" si="3"/>
        <v>0</v>
      </c>
      <c r="K46" s="2"/>
      <c r="L46" s="3"/>
      <c r="M46" s="3"/>
    </row>
    <row r="47" spans="1:17" ht="27.75" customHeight="1" x14ac:dyDescent="0.25">
      <c r="A47" s="134"/>
      <c r="B47" s="15" t="s">
        <v>8</v>
      </c>
      <c r="C47" s="15" t="s">
        <v>4</v>
      </c>
      <c r="D47" s="15" t="s">
        <v>70</v>
      </c>
      <c r="E47" s="15" t="s">
        <v>43</v>
      </c>
      <c r="F47" s="20">
        <v>150000000</v>
      </c>
      <c r="G47" s="20">
        <v>150000000</v>
      </c>
      <c r="H47" s="19">
        <v>150000000</v>
      </c>
      <c r="I47" s="19">
        <f t="shared" si="2"/>
        <v>0</v>
      </c>
      <c r="J47" s="123">
        <f t="shared" si="3"/>
        <v>0</v>
      </c>
      <c r="K47" s="2"/>
      <c r="L47" s="3"/>
      <c r="M47" s="3"/>
    </row>
    <row r="48" spans="1:17" ht="27.75" customHeight="1" x14ac:dyDescent="0.25">
      <c r="A48" s="95"/>
      <c r="B48" s="15" t="s">
        <v>38</v>
      </c>
      <c r="C48" s="15" t="s">
        <v>4</v>
      </c>
      <c r="D48" s="15" t="s">
        <v>62</v>
      </c>
      <c r="E48" s="15" t="s">
        <v>6</v>
      </c>
      <c r="F48" s="20">
        <v>0</v>
      </c>
      <c r="G48" s="20">
        <v>0</v>
      </c>
      <c r="H48" s="19">
        <v>0</v>
      </c>
      <c r="I48" s="19">
        <f t="shared" si="2"/>
        <v>0</v>
      </c>
      <c r="J48" s="124"/>
      <c r="K48" s="2"/>
      <c r="L48" s="3"/>
      <c r="M48" s="3"/>
    </row>
    <row r="49" spans="1:15" ht="26.25" customHeight="1" x14ac:dyDescent="0.25">
      <c r="A49" s="12" t="s">
        <v>2</v>
      </c>
      <c r="B49" s="15"/>
      <c r="C49" s="15"/>
      <c r="D49" s="15"/>
      <c r="E49" s="15"/>
      <c r="F49" s="52">
        <f>F32+F33+F34+F35+F36+F37+F38+F39+F40+F41+F42+F43+F44+F45+F46+F47+F48</f>
        <v>813813087.98000002</v>
      </c>
      <c r="G49" s="52">
        <f>G32+G33+G34+G35+G36+G37+G38+G39+G40+G41+G42+G43+G44+G45+G46+G47+G48</f>
        <v>813813087.98000002</v>
      </c>
      <c r="H49" s="52">
        <f>H32+H33+H34+H35+H36+H37+H38+H39+H40+H41+H42+H43+H44+H45+H46+H47+H48</f>
        <v>813807190.57000005</v>
      </c>
      <c r="I49" s="93">
        <f t="shared" si="2"/>
        <v>5897.4099999666214</v>
      </c>
      <c r="J49" s="125">
        <f>SUM(J32:J48)</f>
        <v>0</v>
      </c>
      <c r="L49" s="44"/>
    </row>
    <row r="50" spans="1:15" ht="25.5" customHeight="1" x14ac:dyDescent="0.25">
      <c r="A50" s="168" t="s">
        <v>53</v>
      </c>
      <c r="B50" s="15" t="s">
        <v>8</v>
      </c>
      <c r="C50" s="15" t="s">
        <v>4</v>
      </c>
      <c r="D50" s="15" t="s">
        <v>75</v>
      </c>
      <c r="E50" s="15" t="s">
        <v>7</v>
      </c>
      <c r="F50" s="20">
        <v>351553500</v>
      </c>
      <c r="G50" s="20">
        <v>351553500</v>
      </c>
      <c r="H50" s="20">
        <v>351553500</v>
      </c>
      <c r="I50" s="20">
        <f>G50-H50</f>
        <v>0</v>
      </c>
      <c r="J50" s="124">
        <f>F50-G50</f>
        <v>0</v>
      </c>
      <c r="K50" s="63"/>
      <c r="L50" s="64"/>
      <c r="M50" s="66"/>
    </row>
    <row r="51" spans="1:15" ht="25.5" customHeight="1" x14ac:dyDescent="0.25">
      <c r="A51" s="169"/>
      <c r="B51" s="15" t="s">
        <v>8</v>
      </c>
      <c r="C51" s="15" t="s">
        <v>4</v>
      </c>
      <c r="D51" s="15" t="s">
        <v>75</v>
      </c>
      <c r="E51" s="15" t="s">
        <v>9</v>
      </c>
      <c r="F51" s="20">
        <v>2959450</v>
      </c>
      <c r="G51" s="20">
        <v>2959450</v>
      </c>
      <c r="H51" s="20">
        <v>2959450</v>
      </c>
      <c r="I51" s="20">
        <f t="shared" ref="I51:I60" si="4">G51-H51</f>
        <v>0</v>
      </c>
      <c r="J51" s="124">
        <f t="shared" ref="J51:J59" si="5">F51-G51</f>
        <v>0</v>
      </c>
      <c r="K51" s="112"/>
      <c r="L51" s="64"/>
      <c r="M51" s="65"/>
      <c r="N51" s="44"/>
    </row>
    <row r="52" spans="1:15" ht="25.5" customHeight="1" x14ac:dyDescent="0.25">
      <c r="A52" s="169"/>
      <c r="B52" s="15" t="s">
        <v>8</v>
      </c>
      <c r="C52" s="15" t="s">
        <v>4</v>
      </c>
      <c r="D52" s="15" t="s">
        <v>75</v>
      </c>
      <c r="E52" s="15" t="s">
        <v>40</v>
      </c>
      <c r="F52" s="20">
        <v>118432656</v>
      </c>
      <c r="G52" s="20">
        <v>118432656</v>
      </c>
      <c r="H52" s="20">
        <v>118432656</v>
      </c>
      <c r="I52" s="20">
        <f t="shared" si="4"/>
        <v>0</v>
      </c>
      <c r="J52" s="124"/>
      <c r="K52" s="140"/>
      <c r="L52" s="141"/>
      <c r="M52" s="65"/>
      <c r="O52" s="44"/>
    </row>
    <row r="53" spans="1:15" ht="25.5" customHeight="1" x14ac:dyDescent="0.25">
      <c r="A53" s="169"/>
      <c r="B53" s="15" t="s">
        <v>8</v>
      </c>
      <c r="C53" s="15" t="s">
        <v>4</v>
      </c>
      <c r="D53" s="15" t="s">
        <v>75</v>
      </c>
      <c r="E53" s="15" t="s">
        <v>42</v>
      </c>
      <c r="F53" s="20">
        <v>8685118.9499999993</v>
      </c>
      <c r="G53" s="20">
        <v>8685118.9499999993</v>
      </c>
      <c r="H53" s="20">
        <v>8685118.9499999993</v>
      </c>
      <c r="I53" s="20">
        <f t="shared" si="4"/>
        <v>0</v>
      </c>
      <c r="J53" s="124">
        <f t="shared" si="5"/>
        <v>0</v>
      </c>
      <c r="K53" s="4"/>
      <c r="L53" s="64"/>
      <c r="M53" s="65"/>
      <c r="O53" s="44"/>
    </row>
    <row r="54" spans="1:15" ht="25.5" customHeight="1" x14ac:dyDescent="0.25">
      <c r="A54" s="169"/>
      <c r="B54" s="15" t="s">
        <v>8</v>
      </c>
      <c r="C54" s="15" t="s">
        <v>4</v>
      </c>
      <c r="D54" s="15" t="s">
        <v>75</v>
      </c>
      <c r="E54" s="15" t="s">
        <v>44</v>
      </c>
      <c r="F54" s="20">
        <v>0</v>
      </c>
      <c r="G54" s="20">
        <v>0</v>
      </c>
      <c r="H54" s="20">
        <v>0</v>
      </c>
      <c r="I54" s="20">
        <f t="shared" si="4"/>
        <v>0</v>
      </c>
      <c r="J54" s="124">
        <f t="shared" si="5"/>
        <v>0</v>
      </c>
      <c r="K54" s="4"/>
      <c r="L54" s="64"/>
      <c r="M54" s="65"/>
      <c r="O54" s="44"/>
    </row>
    <row r="55" spans="1:15" ht="25.5" customHeight="1" x14ac:dyDescent="0.25">
      <c r="A55" s="169"/>
      <c r="B55" s="15" t="s">
        <v>8</v>
      </c>
      <c r="C55" s="15" t="s">
        <v>4</v>
      </c>
      <c r="D55" s="15" t="s">
        <v>75</v>
      </c>
      <c r="E55" s="15" t="s">
        <v>6</v>
      </c>
      <c r="F55" s="20">
        <v>60272505.020000003</v>
      </c>
      <c r="G55" s="20">
        <v>60136466.770000003</v>
      </c>
      <c r="H55" s="20">
        <v>60136466.770000003</v>
      </c>
      <c r="I55" s="20">
        <f t="shared" si="4"/>
        <v>0</v>
      </c>
      <c r="J55" s="124">
        <f t="shared" si="5"/>
        <v>136038.25</v>
      </c>
      <c r="K55" s="4"/>
      <c r="L55" s="64"/>
      <c r="M55" s="65"/>
      <c r="O55" s="44"/>
    </row>
    <row r="56" spans="1:15" ht="25.5" customHeight="1" x14ac:dyDescent="0.25">
      <c r="A56" s="169"/>
      <c r="B56" s="15" t="s">
        <v>8</v>
      </c>
      <c r="C56" s="15" t="s">
        <v>4</v>
      </c>
      <c r="D56" s="15" t="s">
        <v>75</v>
      </c>
      <c r="E56" s="15" t="s">
        <v>57</v>
      </c>
      <c r="F56" s="20">
        <v>12564110</v>
      </c>
      <c r="G56" s="20">
        <v>12564110</v>
      </c>
      <c r="H56" s="20">
        <v>12564110</v>
      </c>
      <c r="I56" s="20">
        <f t="shared" si="4"/>
        <v>0</v>
      </c>
      <c r="J56" s="124">
        <f t="shared" si="5"/>
        <v>0</v>
      </c>
      <c r="K56" s="4"/>
      <c r="L56" s="64"/>
      <c r="M56" s="65"/>
    </row>
    <row r="57" spans="1:15" ht="25.5" customHeight="1" x14ac:dyDescent="0.25">
      <c r="A57" s="169"/>
      <c r="B57" s="15" t="s">
        <v>8</v>
      </c>
      <c r="C57" s="15" t="s">
        <v>4</v>
      </c>
      <c r="D57" s="15" t="s">
        <v>75</v>
      </c>
      <c r="E57" s="15" t="s">
        <v>5</v>
      </c>
      <c r="F57" s="20">
        <v>5484618</v>
      </c>
      <c r="G57" s="20">
        <v>5484618</v>
      </c>
      <c r="H57" s="20">
        <v>5484618</v>
      </c>
      <c r="I57" s="20">
        <f t="shared" si="4"/>
        <v>0</v>
      </c>
      <c r="J57" s="124"/>
      <c r="K57" s="4"/>
      <c r="L57" s="64"/>
      <c r="M57" s="65"/>
    </row>
    <row r="58" spans="1:15" ht="25.5" customHeight="1" x14ac:dyDescent="0.25">
      <c r="A58" s="169"/>
      <c r="B58" s="15" t="s">
        <v>8</v>
      </c>
      <c r="C58" s="15" t="s">
        <v>4</v>
      </c>
      <c r="D58" s="15" t="s">
        <v>75</v>
      </c>
      <c r="E58" s="15" t="s">
        <v>3</v>
      </c>
      <c r="F58" s="20">
        <v>670129</v>
      </c>
      <c r="G58" s="20">
        <v>670129</v>
      </c>
      <c r="H58" s="20">
        <v>670129</v>
      </c>
      <c r="I58" s="20">
        <f t="shared" si="4"/>
        <v>0</v>
      </c>
      <c r="J58" s="124"/>
      <c r="K58" s="4"/>
      <c r="L58" s="65"/>
      <c r="M58" s="65"/>
    </row>
    <row r="59" spans="1:15" ht="25.5" customHeight="1" x14ac:dyDescent="0.25">
      <c r="A59" s="169"/>
      <c r="B59" s="15" t="s">
        <v>8</v>
      </c>
      <c r="C59" s="15" t="s">
        <v>4</v>
      </c>
      <c r="D59" s="15" t="s">
        <v>80</v>
      </c>
      <c r="E59" s="15" t="s">
        <v>40</v>
      </c>
      <c r="F59" s="20">
        <v>0</v>
      </c>
      <c r="G59" s="20">
        <v>0</v>
      </c>
      <c r="H59" s="20">
        <v>0</v>
      </c>
      <c r="I59" s="20">
        <f t="shared" si="4"/>
        <v>0</v>
      </c>
      <c r="J59" s="124">
        <f t="shared" si="5"/>
        <v>0</v>
      </c>
      <c r="K59" s="4"/>
      <c r="L59" s="64"/>
      <c r="M59" s="65"/>
    </row>
    <row r="60" spans="1:15" ht="31.15" customHeight="1" thickBot="1" x14ac:dyDescent="0.3">
      <c r="A60" s="92" t="s">
        <v>2</v>
      </c>
      <c r="B60" s="70"/>
      <c r="C60" s="71"/>
      <c r="D60" s="70"/>
      <c r="E60" s="71"/>
      <c r="F60" s="72">
        <f>F50+F51+F52+F53+F54+F55+F56+F57+F58+F59</f>
        <v>560622086.97000003</v>
      </c>
      <c r="G60" s="77">
        <f>G50+G51+G52+G53+G54+G55+G56+G57+G58+G59</f>
        <v>560486048.72000003</v>
      </c>
      <c r="H60" s="73">
        <f>H50+H51+H52+H53+H54+H55+H56+H57+H58+H59</f>
        <v>560486048.72000003</v>
      </c>
      <c r="I60" s="52">
        <f t="shared" si="4"/>
        <v>0</v>
      </c>
      <c r="J60" s="126">
        <f>SUM(J50:J59)</f>
        <v>136038.25</v>
      </c>
      <c r="K60" s="4"/>
      <c r="L60" s="64"/>
      <c r="M60" s="64"/>
    </row>
    <row r="61" spans="1:15" ht="21.75" customHeight="1" x14ac:dyDescent="0.25">
      <c r="A61" s="170" t="s">
        <v>54</v>
      </c>
      <c r="B61" s="18" t="s">
        <v>8</v>
      </c>
      <c r="C61" s="18" t="s">
        <v>4</v>
      </c>
      <c r="D61" s="18" t="s">
        <v>71</v>
      </c>
      <c r="E61" s="18" t="s">
        <v>7</v>
      </c>
      <c r="F61" s="91">
        <v>70048995</v>
      </c>
      <c r="G61" s="29">
        <v>70048995</v>
      </c>
      <c r="H61" s="29">
        <v>70048995</v>
      </c>
      <c r="I61" s="46">
        <f>G61-H61</f>
        <v>0</v>
      </c>
      <c r="J61" s="127">
        <f>F61-G61</f>
        <v>0</v>
      </c>
      <c r="K61" s="112"/>
      <c r="L61" s="64"/>
      <c r="M61" s="64"/>
      <c r="N61" s="44"/>
    </row>
    <row r="62" spans="1:15" ht="21.75" customHeight="1" x14ac:dyDescent="0.25">
      <c r="A62" s="166"/>
      <c r="B62" s="18" t="s">
        <v>8</v>
      </c>
      <c r="C62" s="15" t="s">
        <v>4</v>
      </c>
      <c r="D62" s="18" t="s">
        <v>71</v>
      </c>
      <c r="E62" s="15" t="s">
        <v>9</v>
      </c>
      <c r="F62" s="91">
        <v>1319200</v>
      </c>
      <c r="G62" s="28">
        <v>1319200</v>
      </c>
      <c r="H62" s="29">
        <v>1319200</v>
      </c>
      <c r="I62" s="46">
        <f t="shared" ref="I62:I72" si="6">G62-H62</f>
        <v>0</v>
      </c>
      <c r="J62" s="127">
        <f t="shared" ref="J62:J66" si="7">F62-G62</f>
        <v>0</v>
      </c>
      <c r="K62" s="112"/>
      <c r="L62" s="64"/>
      <c r="M62" s="64"/>
    </row>
    <row r="63" spans="1:15" ht="21.75" customHeight="1" x14ac:dyDescent="0.25">
      <c r="A63" s="166"/>
      <c r="B63" s="18" t="s">
        <v>8</v>
      </c>
      <c r="C63" s="15" t="s">
        <v>4</v>
      </c>
      <c r="D63" s="18" t="s">
        <v>71</v>
      </c>
      <c r="E63" s="15" t="s">
        <v>40</v>
      </c>
      <c r="F63" s="91">
        <v>20665433.98</v>
      </c>
      <c r="G63" s="28">
        <v>20665433.98</v>
      </c>
      <c r="H63" s="29">
        <v>20665433.98</v>
      </c>
      <c r="I63" s="46">
        <f t="shared" si="6"/>
        <v>0</v>
      </c>
      <c r="J63" s="127">
        <f t="shared" si="7"/>
        <v>0</v>
      </c>
      <c r="K63" s="112"/>
      <c r="L63" s="64"/>
      <c r="M63" s="64"/>
      <c r="O63" s="78"/>
    </row>
    <row r="64" spans="1:15" ht="21.75" customHeight="1" x14ac:dyDescent="0.25">
      <c r="A64" s="166"/>
      <c r="B64" s="18" t="s">
        <v>8</v>
      </c>
      <c r="C64" s="15" t="s">
        <v>4</v>
      </c>
      <c r="D64" s="18" t="s">
        <v>71</v>
      </c>
      <c r="E64" s="15" t="s">
        <v>42</v>
      </c>
      <c r="F64" s="91">
        <v>58970087.780000001</v>
      </c>
      <c r="G64" s="28">
        <v>58970087.780000001</v>
      </c>
      <c r="H64" s="29">
        <v>58833287.689999998</v>
      </c>
      <c r="I64" s="46">
        <f t="shared" si="6"/>
        <v>136800.09000000358</v>
      </c>
      <c r="J64" s="127">
        <f t="shared" si="7"/>
        <v>0</v>
      </c>
      <c r="K64" s="81"/>
      <c r="L64" s="82"/>
      <c r="M64" s="118"/>
      <c r="N64" s="44"/>
    </row>
    <row r="65" spans="1:16" ht="21.75" customHeight="1" x14ac:dyDescent="0.25">
      <c r="A65" s="166"/>
      <c r="B65" s="18" t="s">
        <v>8</v>
      </c>
      <c r="C65" s="15" t="s">
        <v>4</v>
      </c>
      <c r="D65" s="18" t="s">
        <v>71</v>
      </c>
      <c r="E65" s="15" t="s">
        <v>6</v>
      </c>
      <c r="F65" s="91">
        <v>16310859</v>
      </c>
      <c r="G65" s="28">
        <v>16310859</v>
      </c>
      <c r="H65" s="29">
        <v>16310859</v>
      </c>
      <c r="I65" s="46">
        <f t="shared" si="6"/>
        <v>0</v>
      </c>
      <c r="J65" s="127">
        <f t="shared" si="7"/>
        <v>0</v>
      </c>
      <c r="K65" s="81"/>
      <c r="L65" s="82"/>
    </row>
    <row r="66" spans="1:16" ht="21.75" customHeight="1" x14ac:dyDescent="0.25">
      <c r="A66" s="166"/>
      <c r="B66" s="18" t="s">
        <v>8</v>
      </c>
      <c r="C66" s="15" t="s">
        <v>4</v>
      </c>
      <c r="D66" s="18" t="s">
        <v>71</v>
      </c>
      <c r="E66" s="15" t="s">
        <v>59</v>
      </c>
      <c r="F66" s="91">
        <v>10000</v>
      </c>
      <c r="G66" s="28">
        <v>10000</v>
      </c>
      <c r="H66" s="29">
        <v>0</v>
      </c>
      <c r="I66" s="46">
        <f t="shared" si="6"/>
        <v>10000</v>
      </c>
      <c r="J66" s="127">
        <f t="shared" si="7"/>
        <v>0</v>
      </c>
      <c r="K66" s="81"/>
      <c r="L66" s="82"/>
    </row>
    <row r="67" spans="1:16" ht="27" customHeight="1" x14ac:dyDescent="0.25">
      <c r="A67" s="166"/>
      <c r="B67" s="18" t="s">
        <v>8</v>
      </c>
      <c r="C67" s="15" t="s">
        <v>4</v>
      </c>
      <c r="D67" s="18" t="s">
        <v>71</v>
      </c>
      <c r="E67" s="15" t="s">
        <v>5</v>
      </c>
      <c r="F67" s="91">
        <v>649609.34</v>
      </c>
      <c r="G67" s="96">
        <v>649609.34</v>
      </c>
      <c r="H67" s="29">
        <v>649609.34</v>
      </c>
      <c r="I67" s="46">
        <f t="shared" si="6"/>
        <v>0</v>
      </c>
      <c r="J67" s="127"/>
      <c r="K67" s="81"/>
      <c r="L67" s="83"/>
    </row>
    <row r="68" spans="1:16" ht="24" customHeight="1" x14ac:dyDescent="0.25">
      <c r="A68" s="166"/>
      <c r="B68" s="18" t="s">
        <v>8</v>
      </c>
      <c r="C68" s="27" t="s">
        <v>4</v>
      </c>
      <c r="D68" s="18" t="s">
        <v>71</v>
      </c>
      <c r="E68" s="27" t="s">
        <v>3</v>
      </c>
      <c r="F68" s="91">
        <v>23730.5</v>
      </c>
      <c r="G68" s="97">
        <v>23730.5</v>
      </c>
      <c r="H68" s="29">
        <v>23730.5</v>
      </c>
      <c r="I68" s="46">
        <f t="shared" si="6"/>
        <v>0</v>
      </c>
      <c r="J68" s="127"/>
      <c r="K68" s="80"/>
    </row>
    <row r="69" spans="1:16" ht="29.25" customHeight="1" thickBot="1" x14ac:dyDescent="0.3">
      <c r="A69" s="166"/>
      <c r="B69" s="18" t="s">
        <v>8</v>
      </c>
      <c r="C69" s="27" t="s">
        <v>4</v>
      </c>
      <c r="D69" s="18" t="s">
        <v>71</v>
      </c>
      <c r="E69" s="27" t="s">
        <v>41</v>
      </c>
      <c r="F69" s="35">
        <v>57.98</v>
      </c>
      <c r="G69" s="35">
        <v>57.98</v>
      </c>
      <c r="H69" s="29">
        <v>57.98</v>
      </c>
      <c r="I69" s="46">
        <f t="shared" si="6"/>
        <v>0</v>
      </c>
      <c r="J69" s="127"/>
      <c r="K69" s="80"/>
      <c r="L69" s="44"/>
    </row>
    <row r="70" spans="1:16" ht="22.15" customHeight="1" thickBot="1" x14ac:dyDescent="0.3">
      <c r="A70" s="47" t="s">
        <v>2</v>
      </c>
      <c r="B70" s="21"/>
      <c r="C70" s="21"/>
      <c r="D70" s="21"/>
      <c r="E70" s="21"/>
      <c r="F70" s="69">
        <f>F61+F62+F63+F64+F65+F66+F67+F68+F69</f>
        <v>167997973.57999998</v>
      </c>
      <c r="G70" s="69">
        <f>G61+G62+G63+G64+G65+G66+G67+G68+G69</f>
        <v>167997973.57999998</v>
      </c>
      <c r="H70" s="49">
        <f>H61+H62+H63+H64+H65+H66+H67+H68+H69</f>
        <v>167851173.49000001</v>
      </c>
      <c r="I70" s="98">
        <f t="shared" si="6"/>
        <v>146800.08999997377</v>
      </c>
      <c r="J70" s="128">
        <f>SUM(J61:J69)</f>
        <v>0</v>
      </c>
      <c r="K70" s="1"/>
    </row>
    <row r="71" spans="1:16" ht="65.25" customHeight="1" thickBot="1" x14ac:dyDescent="0.3">
      <c r="A71" s="117" t="s">
        <v>84</v>
      </c>
      <c r="B71" s="15" t="s">
        <v>49</v>
      </c>
      <c r="C71" s="15" t="s">
        <v>4</v>
      </c>
      <c r="D71" s="15" t="s">
        <v>77</v>
      </c>
      <c r="E71" s="15" t="s">
        <v>66</v>
      </c>
      <c r="F71" s="35">
        <v>27388432</v>
      </c>
      <c r="G71" s="29">
        <v>27388432</v>
      </c>
      <c r="H71" s="29">
        <v>27388432</v>
      </c>
      <c r="I71" s="19">
        <f t="shared" si="6"/>
        <v>0</v>
      </c>
      <c r="J71" s="129">
        <f>F71-G71</f>
        <v>0</v>
      </c>
      <c r="K71" s="1"/>
    </row>
    <row r="72" spans="1:16" ht="22.15" customHeight="1" thickBot="1" x14ac:dyDescent="0.3">
      <c r="A72" s="47" t="s">
        <v>2</v>
      </c>
      <c r="B72" s="21"/>
      <c r="C72" s="21"/>
      <c r="D72" s="21"/>
      <c r="E72" s="21"/>
      <c r="F72" s="69">
        <f>F71</f>
        <v>27388432</v>
      </c>
      <c r="G72" s="69">
        <f>G71</f>
        <v>27388432</v>
      </c>
      <c r="H72" s="69">
        <f>H71</f>
        <v>27388432</v>
      </c>
      <c r="I72" s="93">
        <f t="shared" si="6"/>
        <v>0</v>
      </c>
      <c r="J72" s="130">
        <f>F72-G72</f>
        <v>0</v>
      </c>
      <c r="K72" s="44"/>
      <c r="M72" s="44"/>
    </row>
    <row r="73" spans="1:16" ht="24" customHeight="1" thickBot="1" x14ac:dyDescent="0.3">
      <c r="A73" s="47"/>
      <c r="B73" s="21"/>
      <c r="C73" s="21"/>
      <c r="D73" s="21"/>
      <c r="E73" s="21"/>
      <c r="F73" s="69">
        <f>F31+F49+F60+F70+F72</f>
        <v>2033583118.78</v>
      </c>
      <c r="G73" s="69">
        <f>G31+G49+G60+G70+G72</f>
        <v>2033447080.53</v>
      </c>
      <c r="H73" s="49">
        <f>H31+H49+H60+H70+H72</f>
        <v>2033294373.22</v>
      </c>
      <c r="I73" s="48">
        <f>G73-H73</f>
        <v>152707.30999994278</v>
      </c>
      <c r="J73" s="131">
        <f>J30+J49+J60+J70</f>
        <v>136038.25</v>
      </c>
      <c r="K73" s="44"/>
      <c r="L73" s="51"/>
    </row>
    <row r="74" spans="1:16" ht="21.75" customHeight="1" x14ac:dyDescent="0.25">
      <c r="A74" s="22"/>
      <c r="B74" s="16"/>
      <c r="C74" s="16"/>
      <c r="D74" s="78"/>
      <c r="E74" s="16"/>
      <c r="F74" s="99"/>
      <c r="G74" s="99">
        <f>H73/G73*100</f>
        <v>99.992490224532418</v>
      </c>
      <c r="H74" s="100">
        <f>H73/F73*100</f>
        <v>99.985801142951402</v>
      </c>
      <c r="I74" s="36">
        <f>G74-H74</f>
        <v>6.6890815810154436E-3</v>
      </c>
      <c r="J74" s="106">
        <f>H73/G73</f>
        <v>0.99992490224532415</v>
      </c>
      <c r="K74" s="44"/>
    </row>
    <row r="75" spans="1:16" ht="22.5" customHeight="1" x14ac:dyDescent="0.25">
      <c r="A75" s="171" t="s">
        <v>55</v>
      </c>
      <c r="B75" s="171"/>
      <c r="C75" s="171"/>
      <c r="D75" s="171"/>
      <c r="E75" s="171"/>
      <c r="F75" s="171"/>
      <c r="G75" s="171"/>
      <c r="H75" s="171"/>
      <c r="I75" s="171"/>
      <c r="J75" s="171"/>
      <c r="K75" s="1"/>
    </row>
    <row r="76" spans="1:16" ht="13.5" customHeight="1" x14ac:dyDescent="0.25">
      <c r="A76" s="4"/>
      <c r="B76" s="4"/>
      <c r="C76" s="4"/>
      <c r="D76" s="79" t="s">
        <v>58</v>
      </c>
      <c r="E76" s="79"/>
      <c r="F76" s="84" t="e">
        <f>F73-F19-F44-F45-F46-#REF!-F47-F48-#REF!-#REF!-#REF!</f>
        <v>#REF!</v>
      </c>
      <c r="G76" s="84" t="e">
        <f>G73-G19-G44-G45-G46-#REF!-G47-G48-#REF!-#REF!-#REF!</f>
        <v>#REF!</v>
      </c>
      <c r="H76" s="84" t="e">
        <f>H73-H19-H44-H45-H46-#REF!-H47-H48-#REF!-#REF!-#REF!</f>
        <v>#REF!</v>
      </c>
      <c r="I76" s="56"/>
      <c r="J76" s="57"/>
      <c r="K76" s="1"/>
      <c r="L76" s="44"/>
    </row>
    <row r="77" spans="1:16" ht="46.9" customHeight="1" x14ac:dyDescent="0.25">
      <c r="A77" s="172" t="s">
        <v>1</v>
      </c>
      <c r="B77" s="173"/>
      <c r="C77" s="173"/>
      <c r="D77" s="174"/>
      <c r="E77" s="42"/>
      <c r="F77" s="133" t="s">
        <v>0</v>
      </c>
      <c r="G77" s="133" t="s">
        <v>74</v>
      </c>
      <c r="H77" s="30" t="s">
        <v>88</v>
      </c>
      <c r="I77" s="36" t="e">
        <f t="shared" ref="I77:I78" si="8">G77-H77</f>
        <v>#VALUE!</v>
      </c>
      <c r="J77" s="37"/>
      <c r="K77" s="4"/>
      <c r="L77" s="4"/>
      <c r="M77" s="44"/>
    </row>
    <row r="78" spans="1:16" ht="29.45" customHeight="1" x14ac:dyDescent="0.25">
      <c r="A78" s="175"/>
      <c r="B78" s="176"/>
      <c r="C78" s="176"/>
      <c r="D78" s="177"/>
      <c r="E78" s="43"/>
      <c r="F78" s="23">
        <f>G73</f>
        <v>2033447080.53</v>
      </c>
      <c r="G78" s="23">
        <f>H73</f>
        <v>2033294373.22</v>
      </c>
      <c r="H78" s="31">
        <f>F78-G78</f>
        <v>152707.30999994278</v>
      </c>
      <c r="I78" s="36">
        <f t="shared" si="8"/>
        <v>2033141665.9100001</v>
      </c>
      <c r="K78" s="1"/>
      <c r="L78" s="75"/>
      <c r="M78" s="75"/>
      <c r="N78" s="4"/>
    </row>
    <row r="79" spans="1:16" ht="21.75" customHeight="1" x14ac:dyDescent="0.25">
      <c r="A79" s="24"/>
      <c r="B79" s="25"/>
      <c r="C79" s="25"/>
      <c r="D79" s="62" t="s">
        <v>58</v>
      </c>
      <c r="E79" s="58"/>
      <c r="F79" s="59" t="e">
        <f>F73-F19-#REF!-#REF!-F47</f>
        <v>#REF!</v>
      </c>
      <c r="G79" s="59" t="e">
        <f>G73-G19-G29-G44-G45-G46-#REF!-G47-G48-#REF!-#REF!-#REF!-#REF!</f>
        <v>#REF!</v>
      </c>
      <c r="H79" s="59" t="e">
        <f>H73-H19-H29-H44-H45-H46-#REF!-H47-H48-#REF!-#REF!-#REF!</f>
        <v>#REF!</v>
      </c>
      <c r="I79" s="60"/>
      <c r="J79" s="1"/>
      <c r="K79" s="74"/>
      <c r="L79" s="75"/>
      <c r="M79" s="75"/>
      <c r="N79" s="75"/>
      <c r="O79" s="75"/>
      <c r="P79" s="74"/>
    </row>
    <row r="80" spans="1:16" ht="23.25" customHeight="1" x14ac:dyDescent="0.25">
      <c r="A80" s="178" t="s">
        <v>45</v>
      </c>
      <c r="B80" s="179"/>
      <c r="C80" s="179"/>
      <c r="D80" s="179"/>
      <c r="E80" s="179"/>
      <c r="F80" s="87"/>
      <c r="G80" s="25"/>
      <c r="H80" s="64"/>
      <c r="I80" s="4"/>
      <c r="J80" s="1"/>
      <c r="K80" s="74"/>
      <c r="L80" s="75"/>
      <c r="M80" s="75"/>
      <c r="N80" s="74"/>
    </row>
    <row r="81" spans="1:14" ht="23.25" customHeight="1" x14ac:dyDescent="0.3">
      <c r="A81" s="132" t="s">
        <v>64</v>
      </c>
      <c r="B81" s="88"/>
      <c r="C81" s="88"/>
      <c r="D81" s="88"/>
      <c r="E81" s="88"/>
      <c r="F81" s="87"/>
      <c r="G81" s="86"/>
      <c r="H81" s="24"/>
      <c r="I81" s="24" t="s">
        <v>46</v>
      </c>
      <c r="J81" s="4"/>
      <c r="K81" s="74"/>
      <c r="L81" s="75"/>
      <c r="M81" s="75"/>
      <c r="N81" s="74"/>
    </row>
    <row r="82" spans="1:14" ht="18.75" x14ac:dyDescent="0.25">
      <c r="A82" s="132" t="s">
        <v>65</v>
      </c>
      <c r="B82" s="88"/>
      <c r="C82" s="88"/>
      <c r="D82" s="88"/>
      <c r="E82" s="88"/>
      <c r="F82" s="87"/>
      <c r="G82" s="25"/>
      <c r="H82" s="74"/>
      <c r="I82" s="4"/>
      <c r="J82" s="1"/>
      <c r="K82" s="74"/>
      <c r="L82" s="76"/>
      <c r="M82" s="76"/>
      <c r="N82" s="74"/>
    </row>
    <row r="83" spans="1:14" ht="18.75" x14ac:dyDescent="0.25">
      <c r="D83" s="102" t="s">
        <v>78</v>
      </c>
      <c r="E83" s="102"/>
      <c r="F83" s="104">
        <v>18155450</v>
      </c>
      <c r="G83" s="104">
        <v>5482950</v>
      </c>
      <c r="I83" s="1"/>
      <c r="J83" s="1"/>
      <c r="K83" s="74"/>
      <c r="L83" s="74"/>
      <c r="M83" s="74"/>
      <c r="N83" s="74"/>
    </row>
    <row r="84" spans="1:14" ht="18.75" x14ac:dyDescent="0.25">
      <c r="D84" s="102" t="s">
        <v>79</v>
      </c>
      <c r="E84" s="102"/>
      <c r="F84" s="104">
        <f>F21+F32+F50+F61</f>
        <v>689887719</v>
      </c>
      <c r="G84" s="104">
        <f>F23+F34+F52+F63</f>
        <v>220581601.06999999</v>
      </c>
      <c r="I84" s="1"/>
      <c r="J84" s="1"/>
      <c r="K84" s="74"/>
      <c r="L84" s="74"/>
      <c r="M84" s="74"/>
      <c r="N84" s="74"/>
    </row>
    <row r="85" spans="1:14" x14ac:dyDescent="0.25">
      <c r="D85" s="102"/>
      <c r="E85" s="102"/>
      <c r="F85" s="104">
        <f>F83+F84</f>
        <v>708043169</v>
      </c>
      <c r="G85" s="104">
        <f>G83+G84</f>
        <v>226064551.06999999</v>
      </c>
      <c r="I85" s="1"/>
      <c r="J85" s="1"/>
      <c r="K85" s="1"/>
    </row>
    <row r="86" spans="1:14" x14ac:dyDescent="0.25">
      <c r="D86" s="102"/>
      <c r="E86" s="102"/>
      <c r="F86" s="104">
        <f>F85+G85</f>
        <v>934107720.06999993</v>
      </c>
      <c r="G86" s="104"/>
      <c r="I86" s="1"/>
      <c r="J86" s="1"/>
      <c r="K86" s="1"/>
    </row>
    <row r="87" spans="1:14" x14ac:dyDescent="0.25">
      <c r="I87" s="1"/>
      <c r="J87" s="1"/>
      <c r="K87" s="1"/>
    </row>
    <row r="88" spans="1:14" x14ac:dyDescent="0.25">
      <c r="I88" s="1"/>
      <c r="J88" s="1"/>
      <c r="K88" s="1"/>
    </row>
    <row r="89" spans="1:14" x14ac:dyDescent="0.25">
      <c r="I89" s="1"/>
      <c r="J89" s="1"/>
      <c r="K89" s="1"/>
    </row>
    <row r="90" spans="1:14" x14ac:dyDescent="0.25">
      <c r="I90" s="1"/>
      <c r="J90" s="1"/>
      <c r="K90" s="1"/>
    </row>
    <row r="91" spans="1:14" ht="11.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4" ht="11.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4" ht="11.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4" ht="11.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4" ht="11.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4" ht="11.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1.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mergeCells count="17">
    <mergeCell ref="A61:A69"/>
    <mergeCell ref="A75:J75"/>
    <mergeCell ref="A77:D77"/>
    <mergeCell ref="A78:D78"/>
    <mergeCell ref="A80:E80"/>
    <mergeCell ref="K52:L52"/>
    <mergeCell ref="A3:I3"/>
    <mergeCell ref="A15:A17"/>
    <mergeCell ref="B15:E15"/>
    <mergeCell ref="F15:F17"/>
    <mergeCell ref="G15:G17"/>
    <mergeCell ref="H15:H17"/>
    <mergeCell ref="I15:I17"/>
    <mergeCell ref="J15:J17"/>
    <mergeCell ref="A21:A29"/>
    <mergeCell ref="A32:A42"/>
    <mergeCell ref="A50:A59"/>
  </mergeCells>
  <pageMargins left="0.59055118110236227" right="3.937007874015748E-2" top="0.25833333333333336" bottom="0.19685039370078741" header="0" footer="0"/>
  <pageSetup paperSize="9" scale="69" fitToHeight="0" orientation="portrait" r:id="rId1"/>
  <rowBreaks count="1" manualBreakCount="1">
    <brk id="49" max="17" man="1"/>
  </rowBreaks>
  <colBreaks count="1" manualBreakCount="1">
    <brk id="10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декабря</vt:lpstr>
      <vt:lpstr>декабря!Область_печати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user</cp:lastModifiedBy>
  <cp:lastPrinted>2025-01-09T15:20:35Z</cp:lastPrinted>
  <dcterms:created xsi:type="dcterms:W3CDTF">2015-04-08T13:05:55Z</dcterms:created>
  <dcterms:modified xsi:type="dcterms:W3CDTF">2025-04-11T16:10:24Z</dcterms:modified>
</cp:coreProperties>
</file>