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ИНФИН\Отчет М1\2025\"/>
    </mc:Choice>
  </mc:AlternateContent>
  <bookViews>
    <workbookView xWindow="0" yWindow="0" windowWidth="28770" windowHeight="12270"/>
  </bookViews>
  <sheets>
    <sheet name="декабрь 2025" sheetId="19" r:id="rId1"/>
    <sheet name="Лист1" sheetId="20" r:id="rId2"/>
  </sheets>
  <definedNames>
    <definedName name="_xlnm.Print_Area" localSheetId="0">'декабрь 2025'!$A$1:$J$89</definedName>
  </definedNames>
  <calcPr calcId="162913"/>
  <fileRecoveryPr autoRecover="0"/>
</workbook>
</file>

<file path=xl/calcChain.xml><?xml version="1.0" encoding="utf-8"?>
<calcChain xmlns="http://schemas.openxmlformats.org/spreadsheetml/2006/main">
  <c r="L86" i="19" l="1"/>
  <c r="I87" i="19"/>
  <c r="J86" i="19" l="1"/>
  <c r="J87" i="19"/>
  <c r="L19" i="19" l="1"/>
  <c r="L18" i="19"/>
  <c r="I22" i="19" l="1"/>
  <c r="G73" i="19" l="1"/>
  <c r="H73" i="19"/>
  <c r="G59" i="19"/>
  <c r="H59" i="19"/>
  <c r="G70" i="19"/>
  <c r="H70" i="19"/>
  <c r="F22" i="19" l="1"/>
  <c r="F23" i="19"/>
  <c r="D52" i="20"/>
  <c r="D55" i="20" s="1"/>
  <c r="H48" i="19" l="1"/>
  <c r="F18" i="19" l="1"/>
  <c r="G48" i="19" l="1"/>
  <c r="I58" i="19" l="1"/>
  <c r="F59" i="19" l="1"/>
  <c r="J59" i="19" s="1"/>
  <c r="F48" i="19" l="1"/>
  <c r="J48" i="19" s="1"/>
  <c r="I44" i="19"/>
  <c r="I69" i="19" l="1"/>
  <c r="I72" i="19" l="1"/>
  <c r="F70" i="19" l="1"/>
  <c r="J70" i="19" s="1"/>
  <c r="F73" i="19"/>
  <c r="G85" i="19" l="1"/>
  <c r="G86" i="19" s="1"/>
  <c r="F85" i="19"/>
  <c r="F86" i="19" s="1"/>
  <c r="I78" i="19"/>
  <c r="I71" i="19"/>
  <c r="I68" i="19"/>
  <c r="I67" i="19"/>
  <c r="I66" i="19"/>
  <c r="I65" i="19"/>
  <c r="I64" i="19"/>
  <c r="I63" i="19"/>
  <c r="I62" i="19"/>
  <c r="I61" i="19"/>
  <c r="I60" i="19"/>
  <c r="I57" i="19"/>
  <c r="I56" i="19"/>
  <c r="I55" i="19"/>
  <c r="I54" i="19"/>
  <c r="I53" i="19"/>
  <c r="I52" i="19"/>
  <c r="I51" i="19"/>
  <c r="I50" i="19"/>
  <c r="I49" i="19"/>
  <c r="I47" i="19"/>
  <c r="I46" i="19"/>
  <c r="O24" i="19" s="1"/>
  <c r="I45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H28" i="19"/>
  <c r="G28" i="19"/>
  <c r="F28" i="19"/>
  <c r="F29" i="19" s="1"/>
  <c r="I27" i="19"/>
  <c r="I26" i="19"/>
  <c r="I25" i="19"/>
  <c r="I24" i="19"/>
  <c r="I23" i="19"/>
  <c r="I21" i="19"/>
  <c r="O19" i="19" s="1"/>
  <c r="I20" i="19"/>
  <c r="I19" i="19"/>
  <c r="H18" i="19"/>
  <c r="G18" i="19"/>
  <c r="I17" i="19"/>
  <c r="I73" i="19" l="1"/>
  <c r="O25" i="19"/>
  <c r="O22" i="19"/>
  <c r="O20" i="19"/>
  <c r="O18" i="19"/>
  <c r="O21" i="19"/>
  <c r="O23" i="19"/>
  <c r="I59" i="19"/>
  <c r="J28" i="19"/>
  <c r="G74" i="19"/>
  <c r="F79" i="19" s="1"/>
  <c r="H74" i="19"/>
  <c r="G79" i="19" s="1"/>
  <c r="I70" i="19"/>
  <c r="F74" i="19"/>
  <c r="I48" i="19"/>
  <c r="G29" i="19"/>
  <c r="F87" i="19"/>
  <c r="H29" i="19"/>
  <c r="J29" i="19" s="1"/>
  <c r="I28" i="19"/>
  <c r="I74" i="19" l="1"/>
  <c r="H79" i="19"/>
  <c r="I29" i="19"/>
  <c r="F77" i="19"/>
  <c r="F80" i="19"/>
  <c r="I79" i="19" l="1"/>
  <c r="J74" i="19"/>
  <c r="J75" i="19"/>
  <c r="G80" i="19"/>
  <c r="G77" i="19"/>
  <c r="H77" i="19"/>
  <c r="H80" i="19"/>
  <c r="I75" i="19" l="1"/>
</calcChain>
</file>

<file path=xl/sharedStrings.xml><?xml version="1.0" encoding="utf-8"?>
<sst xmlns="http://schemas.openxmlformats.org/spreadsheetml/2006/main" count="486" uniqueCount="186">
  <si>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</si>
  <si>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</si>
  <si>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</si>
  <si>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</si>
  <si>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</si>
  <si>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</si>
  <si>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</si>
  <si>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</si>
  <si>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</si>
  <si>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</si>
  <si>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</si>
  <si>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</si>
  <si>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</si>
  <si>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</si>
  <si>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</si>
  <si>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</si>
  <si>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</si>
  <si>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</si>
  <si>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</si>
  <si>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</si>
  <si>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</si>
  <si>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</si>
  <si>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</si>
  <si>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</si>
  <si>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</si>
  <si>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</si>
  <si>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</si>
  <si>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</si>
  <si>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</si>
  <si>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</si>
  <si>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</si>
  <si>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</si>
  <si>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</si>
  <si>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</si>
  <si>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</si>
  <si>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</si>
  <si>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</si>
  <si>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</si>
  <si>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</si>
  <si>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</si>
  <si>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</si>
  <si>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</si>
  <si>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</si>
  <si>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</si>
  <si>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</si>
  <si>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</si>
  <si>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А. А. Агабекова</t>
  </si>
  <si>
    <t>Кассовые расходы</t>
  </si>
  <si>
    <t>ВСЕГО</t>
  </si>
  <si>
    <t>0705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</si>
  <si>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</si>
  <si>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</si>
  <si>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</si>
  <si>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</si>
  <si>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</si>
  <si>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 xml:space="preserve"> 2. Сведения о движении средств бюджетов субъектов  РФ и местных бюджетов на счетах учреждения </t>
  </si>
  <si>
    <t>415</t>
  </si>
  <si>
    <t>247</t>
  </si>
  <si>
    <t>обесп реал</t>
  </si>
  <si>
    <t>831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</si>
  <si>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</si>
  <si>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</si>
  <si>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9990020680</t>
  </si>
  <si>
    <t>0204</t>
  </si>
  <si>
    <t>материально-технического обеспечения,</t>
  </si>
  <si>
    <t>контрактной службы и аудита</t>
  </si>
  <si>
    <t>611</t>
  </si>
  <si>
    <t>0740200590</t>
  </si>
  <si>
    <t>0740800590</t>
  </si>
  <si>
    <t>0720377550</t>
  </si>
  <si>
    <t>0720243010</t>
  </si>
  <si>
    <t>0740400590</t>
  </si>
  <si>
    <t>0740120000</t>
  </si>
  <si>
    <t>0740989585</t>
  </si>
  <si>
    <t>0740500590</t>
  </si>
  <si>
    <t>0740700590</t>
  </si>
  <si>
    <t>0740600590</t>
  </si>
  <si>
    <t>УМЦ</t>
  </si>
  <si>
    <t>ФОТ</t>
  </si>
  <si>
    <t>6</t>
  </si>
  <si>
    <t>7</t>
  </si>
  <si>
    <t>8</t>
  </si>
  <si>
    <t>ГБОУ РД "УМЦ по ГО и ЧС"</t>
  </si>
  <si>
    <t>Остатки на л/счетах</t>
  </si>
  <si>
    <t>ГБОУ РД "Кадетский корпус"</t>
  </si>
  <si>
    <t>0702</t>
  </si>
  <si>
    <t>1940200592</t>
  </si>
  <si>
    <t>0740989780</t>
  </si>
  <si>
    <t>кассовые расходы за 2025 г.</t>
  </si>
  <si>
    <t>заработная плата</t>
  </si>
  <si>
    <t xml:space="preserve">командировочные </t>
  </si>
  <si>
    <t>закупки ИКТ</t>
  </si>
  <si>
    <t>закупки</t>
  </si>
  <si>
    <t>нлог на имущ-во</t>
  </si>
  <si>
    <t>транспортный</t>
  </si>
  <si>
    <t>пени, штрафы</t>
  </si>
  <si>
    <t>налог на имущ-во</t>
  </si>
  <si>
    <t>восполнение мат. резерва</t>
  </si>
  <si>
    <t>Объект Ю</t>
  </si>
  <si>
    <t>Восполнение резерва ГО</t>
  </si>
  <si>
    <t>коммунальные</t>
  </si>
  <si>
    <t>субсидии</t>
  </si>
  <si>
    <t>исполнение судебных актов</t>
  </si>
  <si>
    <t>строительство РБЦ</t>
  </si>
  <si>
    <t>резерв ПРД по ЧС</t>
  </si>
  <si>
    <t>капитальный ремонт</t>
  </si>
  <si>
    <t>страхование госслуж.</t>
  </si>
  <si>
    <t>концессия</t>
  </si>
  <si>
    <t>начисления с зп</t>
  </si>
  <si>
    <t xml:space="preserve">начисления с зп </t>
  </si>
  <si>
    <t>1.2. Бюджетные данные получателя бюджетных средств</t>
  </si>
  <si>
    <t>Код по БК</t>
  </si>
  <si>
    <t>Бюджетные ассигнования</t>
  </si>
  <si>
    <t>Лимиты бюджетных обязательств</t>
  </si>
  <si>
    <t>сумма на 2025 год</t>
  </si>
  <si>
    <t>сумма</t>
  </si>
  <si>
    <t>всего</t>
  </si>
  <si>
    <t>из них с отложенной датой  ввода в действие</t>
  </si>
  <si>
    <t>на 2026 год</t>
  </si>
  <si>
    <t>на 2027 год</t>
  </si>
  <si>
    <t>на 2028 год</t>
  </si>
  <si>
    <t>18002040740800590242</t>
  </si>
  <si>
    <t>18002040740800590244</t>
  </si>
  <si>
    <t>18002040740800590247</t>
  </si>
  <si>
    <t>18003090720377550244</t>
  </si>
  <si>
    <t>18003100720243010414</t>
  </si>
  <si>
    <t>18003100740200590111</t>
  </si>
  <si>
    <t>18003100740200590112</t>
  </si>
  <si>
    <t>18003100740200590119</t>
  </si>
  <si>
    <t>18003100740200590242</t>
  </si>
  <si>
    <t>18003100740200590244</t>
  </si>
  <si>
    <t>18003100740200590247</t>
  </si>
  <si>
    <t>18003100740200590831</t>
  </si>
  <si>
    <t>18003100740200590851</t>
  </si>
  <si>
    <t>18003100740200590852</t>
  </si>
  <si>
    <t>18003100740400590111</t>
  </si>
  <si>
    <t>18003100740400590112</t>
  </si>
  <si>
    <t>18003100740400590119</t>
  </si>
  <si>
    <t>18003100740400590242</t>
  </si>
  <si>
    <t>18003100740400590244</t>
  </si>
  <si>
    <t>18003100740400590851</t>
  </si>
  <si>
    <t>18003100740400590852</t>
  </si>
  <si>
    <t>18003100740400590853</t>
  </si>
  <si>
    <t>18003100740500590111</t>
  </si>
  <si>
    <t>18003100740500590112</t>
  </si>
  <si>
    <t>18003100740500590119</t>
  </si>
  <si>
    <t>18003100740500590242</t>
  </si>
  <si>
    <t>18003100740500590243</t>
  </si>
  <si>
    <t>18003100740500590244</t>
  </si>
  <si>
    <t>18003100740500590247</t>
  </si>
  <si>
    <t>18003100740500590414</t>
  </si>
  <si>
    <t>18003100740500590851</t>
  </si>
  <si>
    <t>18003100740500590852</t>
  </si>
  <si>
    <t>18003100740700590244</t>
  </si>
  <si>
    <t>18003100740989780242</t>
  </si>
  <si>
    <t>18003140740120000121</t>
  </si>
  <si>
    <t>18003140740120000122</t>
  </si>
  <si>
    <t>18003140740120000129</t>
  </si>
  <si>
    <t>18003140740120000242</t>
  </si>
  <si>
    <t>18003140740120000244</t>
  </si>
  <si>
    <t>18003140740120000852</t>
  </si>
  <si>
    <t>18003140740989585415</t>
  </si>
  <si>
    <t>18003149990020680244</t>
  </si>
  <si>
    <t>18003149990099950244</t>
  </si>
  <si>
    <t>18007021940200592611</t>
  </si>
  <si>
    <t>18007050740600590611</t>
  </si>
  <si>
    <t>Итого</t>
  </si>
  <si>
    <t>Предельные объемы финансирования</t>
  </si>
  <si>
    <t>Примечание</t>
  </si>
  <si>
    <t>за исключением связанных кредитов</t>
  </si>
  <si>
    <t>2.1. Операции с бюджетными обязательствами и бюджетными средствами получателя бюджетных средств</t>
  </si>
  <si>
    <t>Поставленные на учет бюджетные обязательства</t>
  </si>
  <si>
    <t>Поступления в 2025 году</t>
  </si>
  <si>
    <t>Выплаты в 2025 году</t>
  </si>
  <si>
    <t>(текущий финансовый год)</t>
  </si>
  <si>
    <t>сумма                 на 2025 год</t>
  </si>
  <si>
    <t>сумма                 на 2026 год</t>
  </si>
  <si>
    <t>кассовые выплаты с учетом перечислений на банковский счет (гр. 10 + гр. 11)</t>
  </si>
  <si>
    <t>18003090750200590243</t>
  </si>
  <si>
    <t>18003100770199590414</t>
  </si>
  <si>
    <t>Цели расходов, % исполнения сметы</t>
  </si>
  <si>
    <t>зп</t>
  </si>
  <si>
    <t>умц</t>
  </si>
  <si>
    <t>строительство</t>
  </si>
  <si>
    <t>на 01 января 2026 г.</t>
  </si>
  <si>
    <t>остаток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</si>
</sst>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 Cyr"/>
    </font>
    <font>
      <sz val="10"/>
      <name val="Arial Cyr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Arial Cyr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6">
      <alignment horizontal="left" vertical="top" wrapText="1"/>
    </xf>
    <xf numFmtId="0" fontId="9" fillId="0" borderId="0"/>
  </cellStyleXfs>
  <cellXfs count="1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/>
    </xf>
    <xf numFmtId="4" fontId="10" fillId="0" borderId="4" xfId="0" applyNumberFormat="1" applyFont="1" applyBorder="1"/>
    <xf numFmtId="4" fontId="10" fillId="0" borderId="11" xfId="0" applyNumberFormat="1" applyFont="1" applyBorder="1"/>
    <xf numFmtId="0" fontId="10" fillId="0" borderId="2" xfId="0" applyFont="1" applyBorder="1" applyAlignment="1">
      <alignment horizontal="left" wrapText="1"/>
    </xf>
    <xf numFmtId="0" fontId="10" fillId="0" borderId="0" xfId="0" applyFont="1"/>
    <xf numFmtId="0" fontId="11" fillId="0" borderId="28" xfId="0" applyFont="1" applyBorder="1" applyAlignment="1">
      <alignment horizontal="right"/>
    </xf>
    <xf numFmtId="4" fontId="11" fillId="0" borderId="29" xfId="0" applyNumberFormat="1" applyFont="1" applyBorder="1"/>
    <xf numFmtId="4" fontId="11" fillId="0" borderId="27" xfId="0" applyNumberFormat="1" applyFont="1" applyBorder="1"/>
    <xf numFmtId="4" fontId="11" fillId="0" borderId="31" xfId="0" applyNumberFormat="1" applyFont="1" applyBorder="1"/>
    <xf numFmtId="0" fontId="11" fillId="0" borderId="0" xfId="0" applyFont="1"/>
    <xf numFmtId="0" fontId="5" fillId="0" borderId="0" xfId="0" applyFont="1"/>
    <xf numFmtId="0" fontId="10" fillId="0" borderId="10" xfId="0" quotePrefix="1" applyFont="1" applyBorder="1" applyAlignment="1">
      <alignment horizontal="center" wrapText="1"/>
    </xf>
    <xf numFmtId="4" fontId="10" fillId="0" borderId="16" xfId="0" applyNumberFormat="1" applyFont="1" applyBorder="1"/>
    <xf numFmtId="0" fontId="12" fillId="0" borderId="0" xfId="0" applyFont="1"/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27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" fontId="11" fillId="0" borderId="30" xfId="0" applyNumberFormat="1" applyFont="1" applyBorder="1"/>
    <xf numFmtId="4" fontId="10" fillId="0" borderId="0" xfId="0" applyNumberFormat="1" applyFont="1"/>
    <xf numFmtId="4" fontId="12" fillId="0" borderId="0" xfId="0" applyNumberFormat="1" applyFont="1"/>
    <xf numFmtId="4" fontId="11" fillId="0" borderId="4" xfId="0" applyNumberFormat="1" applyFont="1" applyBorder="1"/>
    <xf numFmtId="0" fontId="13" fillId="0" borderId="0" xfId="0" applyFont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4" fontId="16" fillId="0" borderId="4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" fontId="16" fillId="2" borderId="13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23" xfId="0" applyNumberFormat="1" applyFont="1" applyFill="1" applyBorder="1" applyAlignment="1">
      <alignment horizontal="center" vertical="center"/>
    </xf>
    <xf numFmtId="4" fontId="17" fillId="2" borderId="23" xfId="0" applyNumberFormat="1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4" fontId="17" fillId="0" borderId="23" xfId="0" applyNumberFormat="1" applyFont="1" applyFill="1" applyBorder="1" applyAlignment="1">
      <alignment horizontal="center" vertical="center"/>
    </xf>
    <xf numFmtId="4" fontId="17" fillId="0" borderId="24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" fontId="17" fillId="2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4" fontId="16" fillId="2" borderId="16" xfId="0" applyNumberFormat="1" applyFont="1" applyFill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center" vertical="center"/>
    </xf>
    <xf numFmtId="4" fontId="16" fillId="0" borderId="17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 applyProtection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center"/>
    </xf>
    <xf numFmtId="4" fontId="16" fillId="2" borderId="16" xfId="2" applyNumberFormat="1" applyFont="1" applyFill="1" applyBorder="1" applyAlignment="1">
      <alignment horizontal="center" vertical="center" shrinkToFit="1"/>
    </xf>
    <xf numFmtId="4" fontId="16" fillId="2" borderId="4" xfId="2" applyNumberFormat="1" applyFont="1" applyFill="1" applyBorder="1" applyAlignment="1">
      <alignment horizontal="center" vertical="center" shrinkToFit="1"/>
    </xf>
    <xf numFmtId="4" fontId="6" fillId="0" borderId="20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4" fontId="15" fillId="0" borderId="14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" fontId="17" fillId="2" borderId="2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19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0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0" xfId="0" applyFont="1" applyFill="1"/>
    <xf numFmtId="0" fontId="21" fillId="2" borderId="0" xfId="0" applyFont="1" applyFill="1"/>
    <xf numFmtId="0" fontId="21" fillId="0" borderId="0" xfId="0" applyFont="1"/>
    <xf numFmtId="0" fontId="22" fillId="0" borderId="0" xfId="0" applyFont="1"/>
    <xf numFmtId="4" fontId="22" fillId="2" borderId="0" xfId="0" applyNumberFormat="1" applyFont="1" applyFill="1"/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</cellXfs>
  <cellStyles count="3">
    <cellStyle name="xl34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98"/>
  <sheetViews>
    <sheetView tabSelected="1" showWhiteSpace="0" view="pageBreakPreview" zoomScaleNormal="100" zoomScaleSheetLayoutView="100" workbookViewId="0">
      <selection activeCell="I86" sqref="I86"/>
    </sheetView>
  </sheetViews>
  <sheetFormatPr defaultColWidth="9.140625" defaultRowHeight="12.75" x14ac:dyDescent="0.2"/>
  <cols>
    <col min="1" max="1" width="16.140625" style="32" customWidth="1"/>
    <col min="2" max="2" width="7.42578125" style="32" bestFit="1" customWidth="1"/>
    <col min="3" max="3" width="8.140625" style="32" customWidth="1"/>
    <col min="4" max="4" width="12.42578125" style="32" bestFit="1" customWidth="1"/>
    <col min="5" max="5" width="5.5703125" style="32" customWidth="1"/>
    <col min="6" max="6" width="16.85546875" style="35" customWidth="1"/>
    <col min="7" max="7" width="17.28515625" style="35" customWidth="1"/>
    <col min="8" max="8" width="16.85546875" style="35" customWidth="1"/>
    <col min="9" max="9" width="17.140625" style="32" customWidth="1"/>
    <col min="10" max="10" width="25.42578125" style="32" customWidth="1"/>
    <col min="11" max="11" width="9.140625" style="1"/>
    <col min="12" max="12" width="25.7109375" style="1" customWidth="1"/>
    <col min="13" max="13" width="9.140625" style="1"/>
    <col min="14" max="14" width="11.7109375" style="1" bestFit="1" customWidth="1"/>
    <col min="15" max="15" width="13.7109375" style="1" customWidth="1"/>
    <col min="16" max="16384" width="9.140625" style="1"/>
  </cols>
  <sheetData>
    <row r="1" spans="1:10" ht="18.75" customHeight="1" x14ac:dyDescent="0.25">
      <c r="A1" s="36" t="s">
        <v>60</v>
      </c>
      <c r="B1" s="36"/>
      <c r="C1" s="36"/>
      <c r="D1" s="36"/>
      <c r="E1" s="36"/>
      <c r="F1" s="37"/>
      <c r="G1" s="38"/>
      <c r="H1" s="39"/>
      <c r="I1" s="40"/>
      <c r="J1" s="40"/>
    </row>
    <row r="2" spans="1:10" ht="20.25" customHeight="1" x14ac:dyDescent="0.25">
      <c r="A2" s="145" t="s">
        <v>61</v>
      </c>
      <c r="B2" s="146"/>
      <c r="C2" s="146"/>
      <c r="D2" s="146"/>
      <c r="E2" s="146"/>
      <c r="F2" s="146"/>
      <c r="G2" s="146"/>
      <c r="H2" s="146"/>
      <c r="I2" s="146"/>
      <c r="J2" s="40"/>
    </row>
    <row r="3" spans="1:10" ht="15" x14ac:dyDescent="0.25">
      <c r="A3" s="41"/>
      <c r="B3" s="41" t="s">
        <v>36</v>
      </c>
      <c r="C3" s="41"/>
      <c r="D3" s="41"/>
      <c r="E3" s="41"/>
      <c r="F3" s="42"/>
      <c r="G3" s="42"/>
      <c r="H3" s="42"/>
      <c r="I3" s="40"/>
      <c r="J3" s="40"/>
    </row>
    <row r="4" spans="1:10" ht="15" x14ac:dyDescent="0.25">
      <c r="A4" s="43" t="s">
        <v>37</v>
      </c>
      <c r="B4" s="44"/>
      <c r="C4" s="44"/>
      <c r="D4" s="44"/>
      <c r="E4" s="44"/>
      <c r="F4" s="45"/>
      <c r="G4" s="46"/>
      <c r="H4" s="45" t="s">
        <v>35</v>
      </c>
      <c r="I4" s="47">
        <v>46037</v>
      </c>
      <c r="J4" s="40"/>
    </row>
    <row r="5" spans="1:10" ht="15" x14ac:dyDescent="0.25">
      <c r="A5" s="44" t="s">
        <v>34</v>
      </c>
      <c r="B5" s="44"/>
      <c r="C5" s="44"/>
      <c r="D5" s="44"/>
      <c r="E5" s="44"/>
      <c r="F5" s="45"/>
      <c r="G5" s="45"/>
      <c r="H5" s="45" t="s">
        <v>33</v>
      </c>
      <c r="I5" s="48">
        <v>25116726</v>
      </c>
      <c r="J5" s="40"/>
    </row>
    <row r="6" spans="1:10" ht="15" x14ac:dyDescent="0.25">
      <c r="A6" s="44" t="s">
        <v>32</v>
      </c>
      <c r="B6" s="44"/>
      <c r="C6" s="44"/>
      <c r="D6" s="44"/>
      <c r="E6" s="44"/>
      <c r="F6" s="45"/>
      <c r="G6" s="45"/>
      <c r="H6" s="45" t="s">
        <v>31</v>
      </c>
      <c r="I6" s="48">
        <v>2300227</v>
      </c>
      <c r="J6" s="40"/>
    </row>
    <row r="7" spans="1:10" ht="15" x14ac:dyDescent="0.25">
      <c r="A7" s="44"/>
      <c r="B7" s="44"/>
      <c r="C7" s="44" t="s">
        <v>184</v>
      </c>
      <c r="D7" s="44"/>
      <c r="E7" s="44"/>
      <c r="F7" s="45"/>
      <c r="G7" s="45"/>
      <c r="H7" s="45" t="s">
        <v>30</v>
      </c>
      <c r="I7" s="48">
        <v>82401370000</v>
      </c>
      <c r="J7" s="40"/>
    </row>
    <row r="8" spans="1:10" ht="13.5" customHeight="1" x14ac:dyDescent="0.25">
      <c r="A8" s="44"/>
      <c r="B8" s="44"/>
      <c r="C8" s="44"/>
      <c r="D8" s="44"/>
      <c r="E8" s="44"/>
      <c r="F8" s="45"/>
      <c r="G8" s="45"/>
      <c r="H8" s="45" t="s">
        <v>29</v>
      </c>
      <c r="I8" s="48"/>
      <c r="J8" s="40"/>
    </row>
    <row r="9" spans="1:10" ht="15" x14ac:dyDescent="0.25">
      <c r="A9" s="49" t="s">
        <v>28</v>
      </c>
      <c r="B9" s="44"/>
      <c r="C9" s="44"/>
      <c r="D9" s="44"/>
      <c r="E9" s="44"/>
      <c r="F9" s="45"/>
      <c r="G9" s="45"/>
      <c r="H9" s="45" t="s">
        <v>27</v>
      </c>
      <c r="I9" s="48"/>
      <c r="J9" s="40"/>
    </row>
    <row r="10" spans="1:10" ht="15" x14ac:dyDescent="0.25">
      <c r="A10" s="49" t="s">
        <v>26</v>
      </c>
      <c r="B10" s="44"/>
      <c r="C10" s="44"/>
      <c r="D10" s="44"/>
      <c r="E10" s="44"/>
      <c r="F10" s="50"/>
      <c r="G10" s="45"/>
      <c r="H10" s="45"/>
      <c r="I10" s="40"/>
      <c r="J10" s="40"/>
    </row>
    <row r="11" spans="1:10" ht="15" x14ac:dyDescent="0.25">
      <c r="A11" s="41" t="s">
        <v>25</v>
      </c>
      <c r="B11" s="41"/>
      <c r="C11" s="41"/>
      <c r="D11" s="41"/>
      <c r="E11" s="41"/>
      <c r="F11" s="42"/>
      <c r="G11" s="42"/>
      <c r="H11" s="42"/>
      <c r="I11" s="40"/>
      <c r="J11" s="40"/>
    </row>
    <row r="12" spans="1:10" ht="12.75" customHeight="1" thickBot="1" x14ac:dyDescent="0.3">
      <c r="A12" s="41"/>
      <c r="B12" s="41"/>
      <c r="C12" s="41"/>
      <c r="D12" s="41"/>
      <c r="E12" s="41"/>
      <c r="F12" s="42"/>
      <c r="G12" s="42"/>
      <c r="H12" s="42"/>
      <c r="I12" s="40"/>
      <c r="J12" s="40"/>
    </row>
    <row r="13" spans="1:10" ht="15.6" customHeight="1" x14ac:dyDescent="0.25">
      <c r="A13" s="147"/>
      <c r="B13" s="149" t="s">
        <v>24</v>
      </c>
      <c r="C13" s="150"/>
      <c r="D13" s="150"/>
      <c r="E13" s="150"/>
      <c r="F13" s="151" t="s">
        <v>23</v>
      </c>
      <c r="G13" s="151" t="s">
        <v>22</v>
      </c>
      <c r="H13" s="151" t="s">
        <v>47</v>
      </c>
      <c r="I13" s="154" t="s">
        <v>83</v>
      </c>
      <c r="J13" s="137" t="s">
        <v>180</v>
      </c>
    </row>
    <row r="14" spans="1:10" ht="14.25" x14ac:dyDescent="0.25">
      <c r="A14" s="148"/>
      <c r="B14" s="48" t="s">
        <v>21</v>
      </c>
      <c r="C14" s="48" t="s">
        <v>21</v>
      </c>
      <c r="D14" s="48" t="s">
        <v>21</v>
      </c>
      <c r="E14" s="48" t="s">
        <v>21</v>
      </c>
      <c r="F14" s="152"/>
      <c r="G14" s="152"/>
      <c r="H14" s="153"/>
      <c r="I14" s="155"/>
      <c r="J14" s="138"/>
    </row>
    <row r="15" spans="1:10" ht="48.75" customHeight="1" x14ac:dyDescent="0.25">
      <c r="A15" s="148"/>
      <c r="B15" s="48" t="s">
        <v>19</v>
      </c>
      <c r="C15" s="48" t="s">
        <v>20</v>
      </c>
      <c r="D15" s="48" t="s">
        <v>18</v>
      </c>
      <c r="E15" s="48" t="s">
        <v>17</v>
      </c>
      <c r="F15" s="152"/>
      <c r="G15" s="152"/>
      <c r="H15" s="153"/>
      <c r="I15" s="155"/>
      <c r="J15" s="138"/>
    </row>
    <row r="16" spans="1:10" ht="15" x14ac:dyDescent="0.25">
      <c r="A16" s="51">
        <v>1</v>
      </c>
      <c r="B16" s="52" t="s">
        <v>16</v>
      </c>
      <c r="C16" s="52" t="s">
        <v>15</v>
      </c>
      <c r="D16" s="52" t="s">
        <v>14</v>
      </c>
      <c r="E16" s="52" t="s">
        <v>13</v>
      </c>
      <c r="F16" s="53" t="s">
        <v>79</v>
      </c>
      <c r="G16" s="53" t="s">
        <v>80</v>
      </c>
      <c r="H16" s="53" t="s">
        <v>81</v>
      </c>
      <c r="I16" s="54">
        <v>9</v>
      </c>
      <c r="J16" s="55">
        <v>10</v>
      </c>
    </row>
    <row r="17" spans="1:15" ht="19.5" customHeight="1" x14ac:dyDescent="0.25">
      <c r="A17" s="56"/>
      <c r="B17" s="57" t="s">
        <v>4</v>
      </c>
      <c r="C17" s="57" t="s">
        <v>38</v>
      </c>
      <c r="D17" s="57" t="s">
        <v>73</v>
      </c>
      <c r="E17" s="57" t="s">
        <v>56</v>
      </c>
      <c r="F17" s="58">
        <v>429037363.19999999</v>
      </c>
      <c r="G17" s="58">
        <v>429037363.19999999</v>
      </c>
      <c r="H17" s="58">
        <v>429037363.19999999</v>
      </c>
      <c r="I17" s="59">
        <f>G17-H17</f>
        <v>0</v>
      </c>
      <c r="J17" s="60" t="s">
        <v>107</v>
      </c>
    </row>
    <row r="18" spans="1:15" ht="18.75" customHeight="1" x14ac:dyDescent="0.25">
      <c r="A18" s="56"/>
      <c r="B18" s="57"/>
      <c r="C18" s="57"/>
      <c r="D18" s="57"/>
      <c r="E18" s="57"/>
      <c r="F18" s="61">
        <f>F17</f>
        <v>429037363.19999999</v>
      </c>
      <c r="G18" s="61">
        <f>G17</f>
        <v>429037363.19999999</v>
      </c>
      <c r="H18" s="61">
        <f>H17</f>
        <v>429037363.19999999</v>
      </c>
      <c r="I18" s="62"/>
      <c r="J18" s="63"/>
      <c r="L18" s="133">
        <f>H19+H21+H30+H32+H49+H51+H60+H62</f>
        <v>1019021445.3200001</v>
      </c>
      <c r="N18" s="133" t="s">
        <v>181</v>
      </c>
      <c r="O18" s="133">
        <f>I19+I30+I49+I60</f>
        <v>0</v>
      </c>
    </row>
    <row r="19" spans="1:15" ht="23.25" customHeight="1" x14ac:dyDescent="0.25">
      <c r="A19" s="139" t="s">
        <v>51</v>
      </c>
      <c r="B19" s="57" t="s">
        <v>4</v>
      </c>
      <c r="C19" s="57" t="s">
        <v>38</v>
      </c>
      <c r="D19" s="57" t="s">
        <v>72</v>
      </c>
      <c r="E19" s="57" t="s">
        <v>12</v>
      </c>
      <c r="F19" s="58">
        <v>38970491.479999997</v>
      </c>
      <c r="G19" s="58">
        <v>38970491.479999997</v>
      </c>
      <c r="H19" s="58">
        <v>38970491.479999997</v>
      </c>
      <c r="I19" s="64">
        <f>G19-H19</f>
        <v>0</v>
      </c>
      <c r="J19" s="60" t="s">
        <v>89</v>
      </c>
      <c r="L19" s="133">
        <f>H17+H46+H58</f>
        <v>560634312.05000007</v>
      </c>
      <c r="N19" s="1">
        <v>119</v>
      </c>
      <c r="O19" s="133">
        <f>I21+I32+I51+I62</f>
        <v>0</v>
      </c>
    </row>
    <row r="20" spans="1:15" ht="23.25" customHeight="1" x14ac:dyDescent="0.25">
      <c r="A20" s="140"/>
      <c r="B20" s="57" t="s">
        <v>4</v>
      </c>
      <c r="C20" s="57" t="s">
        <v>38</v>
      </c>
      <c r="D20" s="57" t="s">
        <v>72</v>
      </c>
      <c r="E20" s="57" t="s">
        <v>11</v>
      </c>
      <c r="F20" s="58">
        <v>306316</v>
      </c>
      <c r="G20" s="58">
        <v>306316</v>
      </c>
      <c r="H20" s="58">
        <v>306316</v>
      </c>
      <c r="I20" s="64">
        <f t="shared" ref="I20:I27" si="0">G20-H20</f>
        <v>0</v>
      </c>
      <c r="J20" s="60" t="s">
        <v>90</v>
      </c>
      <c r="N20" s="1">
        <v>112</v>
      </c>
      <c r="O20" s="133">
        <f>I20+I31+I50+I61</f>
        <v>0</v>
      </c>
    </row>
    <row r="21" spans="1:15" ht="23.25" customHeight="1" x14ac:dyDescent="0.25">
      <c r="A21" s="140"/>
      <c r="B21" s="57" t="s">
        <v>4</v>
      </c>
      <c r="C21" s="57" t="s">
        <v>38</v>
      </c>
      <c r="D21" s="57" t="s">
        <v>72</v>
      </c>
      <c r="E21" s="57" t="s">
        <v>39</v>
      </c>
      <c r="F21" s="58">
        <v>10958808.52</v>
      </c>
      <c r="G21" s="58">
        <v>10958808.52</v>
      </c>
      <c r="H21" s="58">
        <v>10958808.52</v>
      </c>
      <c r="I21" s="64">
        <f t="shared" si="0"/>
        <v>0</v>
      </c>
      <c r="J21" s="60" t="s">
        <v>108</v>
      </c>
      <c r="N21" s="134">
        <v>242244</v>
      </c>
      <c r="O21" s="133">
        <f>I22+I23+I33+I35+I52+I54+I63+I64</f>
        <v>14212326.93</v>
      </c>
    </row>
    <row r="22" spans="1:15" ht="23.25" customHeight="1" x14ac:dyDescent="0.25">
      <c r="A22" s="140"/>
      <c r="B22" s="57" t="s">
        <v>4</v>
      </c>
      <c r="C22" s="57" t="s">
        <v>38</v>
      </c>
      <c r="D22" s="57" t="s">
        <v>72</v>
      </c>
      <c r="E22" s="57" t="s">
        <v>42</v>
      </c>
      <c r="F22" s="58">
        <f>Лист1!D44</f>
        <v>1382400</v>
      </c>
      <c r="G22" s="58">
        <v>1382400</v>
      </c>
      <c r="H22" s="58">
        <v>1382398.5</v>
      </c>
      <c r="I22" s="64">
        <f>G22-H22</f>
        <v>1.5</v>
      </c>
      <c r="J22" s="60" t="s">
        <v>91</v>
      </c>
      <c r="N22" s="1">
        <v>247</v>
      </c>
      <c r="O22" s="133">
        <f>I36+I44+I55</f>
        <v>0</v>
      </c>
    </row>
    <row r="23" spans="1:15" ht="23.25" customHeight="1" x14ac:dyDescent="0.25">
      <c r="A23" s="140"/>
      <c r="B23" s="57" t="s">
        <v>4</v>
      </c>
      <c r="C23" s="57" t="s">
        <v>38</v>
      </c>
      <c r="D23" s="57" t="s">
        <v>72</v>
      </c>
      <c r="E23" s="57" t="s">
        <v>6</v>
      </c>
      <c r="F23" s="58">
        <f>Лист1!D45</f>
        <v>1997100</v>
      </c>
      <c r="G23" s="58">
        <v>1997100</v>
      </c>
      <c r="H23" s="58">
        <v>1997100</v>
      </c>
      <c r="I23" s="64">
        <f t="shared" si="0"/>
        <v>0</v>
      </c>
      <c r="J23" s="60" t="s">
        <v>92</v>
      </c>
      <c r="N23" s="1">
        <v>800</v>
      </c>
      <c r="O23" s="133">
        <f>I25+I38+I39+I56+I57+I58+I66+I67+I68</f>
        <v>17300</v>
      </c>
    </row>
    <row r="24" spans="1:15" ht="23.25" customHeight="1" x14ac:dyDescent="0.25">
      <c r="A24" s="140"/>
      <c r="B24" s="57" t="s">
        <v>4</v>
      </c>
      <c r="C24" s="57" t="s">
        <v>38</v>
      </c>
      <c r="D24" s="57" t="s">
        <v>72</v>
      </c>
      <c r="E24" s="57" t="s">
        <v>5</v>
      </c>
      <c r="F24" s="58">
        <v>0</v>
      </c>
      <c r="G24" s="58">
        <v>0</v>
      </c>
      <c r="H24" s="58">
        <v>0</v>
      </c>
      <c r="I24" s="64">
        <f t="shared" si="0"/>
        <v>0</v>
      </c>
      <c r="J24" s="60" t="s">
        <v>93</v>
      </c>
      <c r="N24" s="133">
        <v>414</v>
      </c>
      <c r="O24" s="133">
        <f>I46+I58</f>
        <v>79025157.349999994</v>
      </c>
    </row>
    <row r="25" spans="1:15" ht="23.25" customHeight="1" x14ac:dyDescent="0.25">
      <c r="A25" s="140"/>
      <c r="B25" s="57" t="s">
        <v>4</v>
      </c>
      <c r="C25" s="57" t="s">
        <v>38</v>
      </c>
      <c r="D25" s="57" t="s">
        <v>72</v>
      </c>
      <c r="E25" s="57" t="s">
        <v>3</v>
      </c>
      <c r="F25" s="58">
        <v>0</v>
      </c>
      <c r="G25" s="58">
        <v>0</v>
      </c>
      <c r="H25" s="58">
        <v>0</v>
      </c>
      <c r="I25" s="64">
        <f t="shared" si="0"/>
        <v>0</v>
      </c>
      <c r="J25" s="60" t="s">
        <v>94</v>
      </c>
      <c r="N25" s="1" t="s">
        <v>182</v>
      </c>
      <c r="O25" s="133">
        <f>I71</f>
        <v>0</v>
      </c>
    </row>
    <row r="26" spans="1:15" ht="23.25" customHeight="1" x14ac:dyDescent="0.25">
      <c r="A26" s="140"/>
      <c r="B26" s="57" t="s">
        <v>4</v>
      </c>
      <c r="C26" s="57" t="s">
        <v>38</v>
      </c>
      <c r="D26" s="57" t="s">
        <v>72</v>
      </c>
      <c r="E26" s="57" t="s">
        <v>41</v>
      </c>
      <c r="F26" s="58">
        <v>0</v>
      </c>
      <c r="G26" s="58">
        <v>0</v>
      </c>
      <c r="H26" s="58">
        <v>0</v>
      </c>
      <c r="I26" s="64">
        <f t="shared" si="0"/>
        <v>0</v>
      </c>
      <c r="J26" s="60" t="s">
        <v>95</v>
      </c>
      <c r="O26" s="133"/>
    </row>
    <row r="27" spans="1:15" ht="23.25" customHeight="1" thickBot="1" x14ac:dyDescent="0.3">
      <c r="A27" s="141"/>
      <c r="B27" s="65" t="s">
        <v>4</v>
      </c>
      <c r="C27" s="65" t="s">
        <v>38</v>
      </c>
      <c r="D27" s="65" t="s">
        <v>50</v>
      </c>
      <c r="E27" s="65" t="s">
        <v>6</v>
      </c>
      <c r="F27" s="66">
        <v>218885.63</v>
      </c>
      <c r="G27" s="66">
        <v>218885.63</v>
      </c>
      <c r="H27" s="66">
        <v>218885.63</v>
      </c>
      <c r="I27" s="67">
        <f t="shared" si="0"/>
        <v>0</v>
      </c>
      <c r="J27" s="68" t="s">
        <v>106</v>
      </c>
    </row>
    <row r="28" spans="1:15" ht="19.5" customHeight="1" thickBot="1" x14ac:dyDescent="0.3">
      <c r="A28" s="69" t="s">
        <v>2</v>
      </c>
      <c r="B28" s="70"/>
      <c r="C28" s="71"/>
      <c r="D28" s="71"/>
      <c r="E28" s="71"/>
      <c r="F28" s="72">
        <f>F19+F20+F21+F22+F23+F24+F25+F26+F27</f>
        <v>53834001.630000003</v>
      </c>
      <c r="G28" s="72">
        <f>G19+G20+G21+G22+G23+G24+G25+G26+G27</f>
        <v>53834001.630000003</v>
      </c>
      <c r="H28" s="73">
        <f>H19+H20+H21+H22+H23+H24+H25+H26+H27</f>
        <v>53834000.130000003</v>
      </c>
      <c r="I28" s="74">
        <f>G28-H28</f>
        <v>1.5</v>
      </c>
      <c r="J28" s="75">
        <f>H28/F28*100</f>
        <v>99.999997213656883</v>
      </c>
    </row>
    <row r="29" spans="1:15" ht="18.75" customHeight="1" thickBot="1" x14ac:dyDescent="0.3">
      <c r="A29" s="76" t="s">
        <v>48</v>
      </c>
      <c r="B29" s="77"/>
      <c r="C29" s="77"/>
      <c r="D29" s="77"/>
      <c r="E29" s="77"/>
      <c r="F29" s="78">
        <f>F18+F28</f>
        <v>482871364.82999998</v>
      </c>
      <c r="G29" s="78">
        <f>G18+G28</f>
        <v>482871364.82999998</v>
      </c>
      <c r="H29" s="78">
        <f>H18+H28</f>
        <v>482871363.32999998</v>
      </c>
      <c r="I29" s="79">
        <f>G29-H29</f>
        <v>1.5</v>
      </c>
      <c r="J29" s="80">
        <f>H29/F29*100</f>
        <v>99.999999689358262</v>
      </c>
    </row>
    <row r="30" spans="1:15" ht="27.75" customHeight="1" x14ac:dyDescent="0.25">
      <c r="A30" s="142" t="s">
        <v>52</v>
      </c>
      <c r="B30" s="81" t="s">
        <v>4</v>
      </c>
      <c r="C30" s="81" t="s">
        <v>8</v>
      </c>
      <c r="D30" s="81" t="s">
        <v>67</v>
      </c>
      <c r="E30" s="81" t="s">
        <v>7</v>
      </c>
      <c r="F30" s="82">
        <v>247749100</v>
      </c>
      <c r="G30" s="82">
        <v>247749100</v>
      </c>
      <c r="H30" s="82">
        <v>247749100</v>
      </c>
      <c r="I30" s="83">
        <f>G30-H30</f>
        <v>0</v>
      </c>
      <c r="J30" s="84" t="s">
        <v>89</v>
      </c>
    </row>
    <row r="31" spans="1:15" ht="28.5" customHeight="1" x14ac:dyDescent="0.25">
      <c r="A31" s="140"/>
      <c r="B31" s="57" t="s">
        <v>4</v>
      </c>
      <c r="C31" s="57" t="s">
        <v>8</v>
      </c>
      <c r="D31" s="57" t="s">
        <v>67</v>
      </c>
      <c r="E31" s="57" t="s">
        <v>9</v>
      </c>
      <c r="F31" s="58">
        <v>16754011.289999999</v>
      </c>
      <c r="G31" s="58">
        <v>16754011.289999999</v>
      </c>
      <c r="H31" s="58">
        <v>16754011.289999999</v>
      </c>
      <c r="I31" s="64">
        <f t="shared" ref="I31:I48" si="1">G31-H31</f>
        <v>0</v>
      </c>
      <c r="J31" s="85" t="s">
        <v>90</v>
      </c>
    </row>
    <row r="32" spans="1:15" ht="27.75" customHeight="1" x14ac:dyDescent="0.25">
      <c r="A32" s="140"/>
      <c r="B32" s="57" t="s">
        <v>4</v>
      </c>
      <c r="C32" s="57" t="s">
        <v>8</v>
      </c>
      <c r="D32" s="57" t="s">
        <v>67</v>
      </c>
      <c r="E32" s="57" t="s">
        <v>40</v>
      </c>
      <c r="F32" s="58">
        <v>74093191.109999999</v>
      </c>
      <c r="G32" s="58">
        <v>74093191.109999999</v>
      </c>
      <c r="H32" s="58">
        <v>74093191.109999999</v>
      </c>
      <c r="I32" s="64">
        <f t="shared" si="1"/>
        <v>0</v>
      </c>
      <c r="J32" s="85" t="s">
        <v>108</v>
      </c>
    </row>
    <row r="33" spans="1:10" ht="25.5" customHeight="1" x14ac:dyDescent="0.25">
      <c r="A33" s="140"/>
      <c r="B33" s="57" t="s">
        <v>4</v>
      </c>
      <c r="C33" s="57" t="s">
        <v>8</v>
      </c>
      <c r="D33" s="57" t="s">
        <v>67</v>
      </c>
      <c r="E33" s="57" t="s">
        <v>42</v>
      </c>
      <c r="F33" s="58">
        <v>3126798.48</v>
      </c>
      <c r="G33" s="58">
        <v>3126798.48</v>
      </c>
      <c r="H33" s="58">
        <v>3126798.48</v>
      </c>
      <c r="I33" s="64">
        <f t="shared" si="1"/>
        <v>0</v>
      </c>
      <c r="J33" s="85" t="s">
        <v>91</v>
      </c>
    </row>
    <row r="34" spans="1:10" ht="26.25" customHeight="1" x14ac:dyDescent="0.25">
      <c r="A34" s="140"/>
      <c r="B34" s="57" t="s">
        <v>4</v>
      </c>
      <c r="C34" s="57" t="s">
        <v>8</v>
      </c>
      <c r="D34" s="57" t="s">
        <v>67</v>
      </c>
      <c r="E34" s="57" t="s">
        <v>44</v>
      </c>
      <c r="F34" s="58">
        <v>0</v>
      </c>
      <c r="G34" s="58">
        <v>0</v>
      </c>
      <c r="H34" s="58">
        <v>0</v>
      </c>
      <c r="I34" s="64">
        <f t="shared" si="1"/>
        <v>0</v>
      </c>
      <c r="J34" s="86" t="s">
        <v>105</v>
      </c>
    </row>
    <row r="35" spans="1:10" ht="25.5" customHeight="1" x14ac:dyDescent="0.25">
      <c r="A35" s="140"/>
      <c r="B35" s="57" t="s">
        <v>4</v>
      </c>
      <c r="C35" s="57" t="s">
        <v>8</v>
      </c>
      <c r="D35" s="57" t="s">
        <v>67</v>
      </c>
      <c r="E35" s="57" t="s">
        <v>6</v>
      </c>
      <c r="F35" s="58">
        <v>49739033.32</v>
      </c>
      <c r="G35" s="58">
        <v>49739033.32</v>
      </c>
      <c r="H35" s="58">
        <v>35526707.890000001</v>
      </c>
      <c r="I35" s="64">
        <f t="shared" si="1"/>
        <v>14212325.43</v>
      </c>
      <c r="J35" s="85" t="s">
        <v>92</v>
      </c>
    </row>
    <row r="36" spans="1:10" ht="25.5" customHeight="1" x14ac:dyDescent="0.25">
      <c r="A36" s="140"/>
      <c r="B36" s="57" t="s">
        <v>4</v>
      </c>
      <c r="C36" s="57" t="s">
        <v>8</v>
      </c>
      <c r="D36" s="57" t="s">
        <v>67</v>
      </c>
      <c r="E36" s="57" t="s">
        <v>57</v>
      </c>
      <c r="F36" s="58">
        <v>6421927.0800000001</v>
      </c>
      <c r="G36" s="58">
        <v>6421927.0800000001</v>
      </c>
      <c r="H36" s="58">
        <v>6421927.0800000001</v>
      </c>
      <c r="I36" s="64">
        <f t="shared" si="1"/>
        <v>0</v>
      </c>
      <c r="J36" s="85" t="s">
        <v>100</v>
      </c>
    </row>
    <row r="37" spans="1:10" ht="30" customHeight="1" x14ac:dyDescent="0.25">
      <c r="A37" s="140"/>
      <c r="B37" s="57" t="s">
        <v>4</v>
      </c>
      <c r="C37" s="57" t="s">
        <v>8</v>
      </c>
      <c r="D37" s="57" t="s">
        <v>67</v>
      </c>
      <c r="E37" s="57" t="s">
        <v>59</v>
      </c>
      <c r="F37" s="58">
        <v>200000</v>
      </c>
      <c r="G37" s="58">
        <v>200000</v>
      </c>
      <c r="H37" s="58">
        <v>200000</v>
      </c>
      <c r="I37" s="64">
        <f t="shared" si="1"/>
        <v>0</v>
      </c>
      <c r="J37" s="86" t="s">
        <v>102</v>
      </c>
    </row>
    <row r="38" spans="1:10" ht="27.75" customHeight="1" x14ac:dyDescent="0.25">
      <c r="A38" s="140"/>
      <c r="B38" s="57" t="s">
        <v>4</v>
      </c>
      <c r="C38" s="57" t="s">
        <v>8</v>
      </c>
      <c r="D38" s="57" t="s">
        <v>67</v>
      </c>
      <c r="E38" s="57" t="s">
        <v>5</v>
      </c>
      <c r="F38" s="58">
        <v>7359241</v>
      </c>
      <c r="G38" s="58">
        <v>7359241</v>
      </c>
      <c r="H38" s="58">
        <v>7359241</v>
      </c>
      <c r="I38" s="64">
        <f t="shared" si="1"/>
        <v>0</v>
      </c>
      <c r="J38" s="85" t="s">
        <v>96</v>
      </c>
    </row>
    <row r="39" spans="1:10" ht="27.75" customHeight="1" x14ac:dyDescent="0.25">
      <c r="A39" s="140"/>
      <c r="B39" s="57" t="s">
        <v>4</v>
      </c>
      <c r="C39" s="57" t="s">
        <v>8</v>
      </c>
      <c r="D39" s="57" t="s">
        <v>67</v>
      </c>
      <c r="E39" s="57" t="s">
        <v>3</v>
      </c>
      <c r="F39" s="58">
        <v>390000</v>
      </c>
      <c r="G39" s="58">
        <v>390000</v>
      </c>
      <c r="H39" s="58">
        <v>390000</v>
      </c>
      <c r="I39" s="64">
        <f t="shared" si="1"/>
        <v>0</v>
      </c>
      <c r="J39" s="85" t="s">
        <v>94</v>
      </c>
    </row>
    <row r="40" spans="1:10" ht="27.75" customHeight="1" x14ac:dyDescent="0.25">
      <c r="A40" s="140"/>
      <c r="B40" s="57" t="s">
        <v>4</v>
      </c>
      <c r="C40" s="87" t="s">
        <v>8</v>
      </c>
      <c r="D40" s="57" t="s">
        <v>67</v>
      </c>
      <c r="E40" s="87" t="s">
        <v>41</v>
      </c>
      <c r="F40" s="58">
        <v>0</v>
      </c>
      <c r="G40" s="58">
        <v>0</v>
      </c>
      <c r="H40" s="58">
        <v>0</v>
      </c>
      <c r="I40" s="64">
        <f t="shared" si="1"/>
        <v>0</v>
      </c>
      <c r="J40" s="85" t="s">
        <v>95</v>
      </c>
    </row>
    <row r="41" spans="1:10" ht="31.5" customHeight="1" x14ac:dyDescent="0.25">
      <c r="A41" s="88"/>
      <c r="B41" s="57" t="s">
        <v>4</v>
      </c>
      <c r="C41" s="57" t="s">
        <v>8</v>
      </c>
      <c r="D41" s="57" t="s">
        <v>75</v>
      </c>
      <c r="E41" s="57" t="s">
        <v>6</v>
      </c>
      <c r="F41" s="58">
        <v>28140579.039999999</v>
      </c>
      <c r="G41" s="58">
        <v>28140579.039999999</v>
      </c>
      <c r="H41" s="58">
        <v>14889392.84</v>
      </c>
      <c r="I41" s="64">
        <f t="shared" si="1"/>
        <v>13251186.199999999</v>
      </c>
      <c r="J41" s="86" t="s">
        <v>97</v>
      </c>
    </row>
    <row r="42" spans="1:10" ht="31.5" customHeight="1" x14ac:dyDescent="0.25">
      <c r="A42" s="4"/>
      <c r="B42" s="57" t="s">
        <v>4</v>
      </c>
      <c r="C42" s="57" t="s">
        <v>63</v>
      </c>
      <c r="D42" s="57" t="s">
        <v>68</v>
      </c>
      <c r="E42" s="57" t="s">
        <v>42</v>
      </c>
      <c r="F42" s="58">
        <v>857265.76</v>
      </c>
      <c r="G42" s="58">
        <v>857265.76</v>
      </c>
      <c r="H42" s="58">
        <v>857265.76</v>
      </c>
      <c r="I42" s="64">
        <f t="shared" si="1"/>
        <v>0</v>
      </c>
      <c r="J42" s="85" t="s">
        <v>98</v>
      </c>
    </row>
    <row r="43" spans="1:10" ht="27.75" customHeight="1" x14ac:dyDescent="0.25">
      <c r="A43" s="4"/>
      <c r="B43" s="57" t="s">
        <v>4</v>
      </c>
      <c r="C43" s="57" t="s">
        <v>63</v>
      </c>
      <c r="D43" s="57" t="s">
        <v>68</v>
      </c>
      <c r="E43" s="57" t="s">
        <v>6</v>
      </c>
      <c r="F43" s="58">
        <v>1464140.88</v>
      </c>
      <c r="G43" s="58">
        <v>1464140.88</v>
      </c>
      <c r="H43" s="58">
        <v>1464140.88</v>
      </c>
      <c r="I43" s="64">
        <f t="shared" si="1"/>
        <v>0</v>
      </c>
      <c r="J43" s="85" t="s">
        <v>98</v>
      </c>
    </row>
    <row r="44" spans="1:10" ht="24" customHeight="1" x14ac:dyDescent="0.25">
      <c r="A44" s="4"/>
      <c r="B44" s="57" t="s">
        <v>4</v>
      </c>
      <c r="C44" s="57" t="s">
        <v>63</v>
      </c>
      <c r="D44" s="57" t="s">
        <v>68</v>
      </c>
      <c r="E44" s="57" t="s">
        <v>57</v>
      </c>
      <c r="F44" s="58">
        <v>90302.45</v>
      </c>
      <c r="G44" s="58">
        <v>90302.45</v>
      </c>
      <c r="H44" s="58">
        <v>90302.45</v>
      </c>
      <c r="I44" s="64">
        <f t="shared" si="1"/>
        <v>0</v>
      </c>
      <c r="J44" s="85" t="s">
        <v>98</v>
      </c>
    </row>
    <row r="45" spans="1:10" ht="31.5" customHeight="1" x14ac:dyDescent="0.25">
      <c r="A45" s="4"/>
      <c r="B45" s="57" t="s">
        <v>4</v>
      </c>
      <c r="C45" s="57" t="s">
        <v>10</v>
      </c>
      <c r="D45" s="57" t="s">
        <v>69</v>
      </c>
      <c r="E45" s="57" t="s">
        <v>6</v>
      </c>
      <c r="F45" s="58">
        <v>249986868.66</v>
      </c>
      <c r="G45" s="58">
        <v>249986868.66</v>
      </c>
      <c r="H45" s="58">
        <v>249986868.66</v>
      </c>
      <c r="I45" s="64">
        <f>G45-H45</f>
        <v>0</v>
      </c>
      <c r="J45" s="86" t="s">
        <v>99</v>
      </c>
    </row>
    <row r="46" spans="1:10" ht="29.25" customHeight="1" x14ac:dyDescent="0.25">
      <c r="A46" s="4"/>
      <c r="B46" s="57" t="s">
        <v>4</v>
      </c>
      <c r="C46" s="57" t="s">
        <v>8</v>
      </c>
      <c r="D46" s="57" t="s">
        <v>70</v>
      </c>
      <c r="E46" s="57" t="s">
        <v>43</v>
      </c>
      <c r="F46" s="58">
        <v>200000000</v>
      </c>
      <c r="G46" s="58">
        <v>200000000</v>
      </c>
      <c r="H46" s="58">
        <v>120974842.65000001</v>
      </c>
      <c r="I46" s="64">
        <f t="shared" si="1"/>
        <v>79025157.349999994</v>
      </c>
      <c r="J46" s="86" t="s">
        <v>103</v>
      </c>
    </row>
    <row r="47" spans="1:10" ht="27.75" customHeight="1" thickBot="1" x14ac:dyDescent="0.3">
      <c r="A47" s="5"/>
      <c r="B47" s="65" t="s">
        <v>4</v>
      </c>
      <c r="C47" s="65" t="s">
        <v>38</v>
      </c>
      <c r="D47" s="65" t="s">
        <v>62</v>
      </c>
      <c r="E47" s="65" t="s">
        <v>6</v>
      </c>
      <c r="F47" s="66">
        <v>39226000</v>
      </c>
      <c r="G47" s="66">
        <v>39226000</v>
      </c>
      <c r="H47" s="66">
        <v>29006426</v>
      </c>
      <c r="I47" s="67">
        <f t="shared" si="1"/>
        <v>10219574</v>
      </c>
      <c r="J47" s="89" t="s">
        <v>104</v>
      </c>
    </row>
    <row r="48" spans="1:10" ht="26.25" customHeight="1" thickBot="1" x14ac:dyDescent="0.3">
      <c r="A48" s="76" t="s">
        <v>2</v>
      </c>
      <c r="B48" s="77"/>
      <c r="C48" s="77"/>
      <c r="D48" s="77"/>
      <c r="E48" s="77"/>
      <c r="F48" s="78">
        <f>F30+F31+F32+F33+F34+F35+F36+F37+F38+F39+F40+F41+F42+F43+F44+F45+F46+F47</f>
        <v>925598459.06999993</v>
      </c>
      <c r="G48" s="78">
        <f>G30+G31+G32+G33+G34+G35+G36+G37+G38+G39+G40+G41+G42+G43+G44+G45+G46+G47</f>
        <v>925598459.06999993</v>
      </c>
      <c r="H48" s="78">
        <f>H30+H31+H32+H33+H34+H35+H36+H37+H38+H39+H40+H41+H42+H43+H44+H45+H46+H47</f>
        <v>808890216.08999991</v>
      </c>
      <c r="I48" s="79">
        <f t="shared" si="1"/>
        <v>116708242.98000002</v>
      </c>
      <c r="J48" s="80">
        <f>H48/F48*100</f>
        <v>87.391050424039889</v>
      </c>
    </row>
    <row r="49" spans="1:10" ht="25.5" customHeight="1" x14ac:dyDescent="0.25">
      <c r="A49" s="142" t="s">
        <v>53</v>
      </c>
      <c r="B49" s="81" t="s">
        <v>4</v>
      </c>
      <c r="C49" s="81" t="s">
        <v>8</v>
      </c>
      <c r="D49" s="81" t="s">
        <v>74</v>
      </c>
      <c r="E49" s="81" t="s">
        <v>7</v>
      </c>
      <c r="F49" s="82">
        <v>412954200</v>
      </c>
      <c r="G49" s="82">
        <v>412954200</v>
      </c>
      <c r="H49" s="82">
        <v>412954200</v>
      </c>
      <c r="I49" s="83">
        <f>G49-H49</f>
        <v>0</v>
      </c>
      <c r="J49" s="84" t="s">
        <v>89</v>
      </c>
    </row>
    <row r="50" spans="1:10" ht="25.5" customHeight="1" x14ac:dyDescent="0.25">
      <c r="A50" s="143"/>
      <c r="B50" s="57" t="s">
        <v>4</v>
      </c>
      <c r="C50" s="57" t="s">
        <v>8</v>
      </c>
      <c r="D50" s="57" t="s">
        <v>74</v>
      </c>
      <c r="E50" s="57" t="s">
        <v>9</v>
      </c>
      <c r="F50" s="58">
        <v>3800000</v>
      </c>
      <c r="G50" s="58">
        <v>3800000</v>
      </c>
      <c r="H50" s="58">
        <v>3800000</v>
      </c>
      <c r="I50" s="64">
        <f t="shared" ref="I50:I58" si="2">G50-H50</f>
        <v>0</v>
      </c>
      <c r="J50" s="85" t="s">
        <v>90</v>
      </c>
    </row>
    <row r="51" spans="1:10" ht="25.5" customHeight="1" x14ac:dyDescent="0.25">
      <c r="A51" s="143"/>
      <c r="B51" s="57" t="s">
        <v>4</v>
      </c>
      <c r="C51" s="57" t="s">
        <v>8</v>
      </c>
      <c r="D51" s="57" t="s">
        <v>74</v>
      </c>
      <c r="E51" s="57" t="s">
        <v>40</v>
      </c>
      <c r="F51" s="58">
        <v>122923023.47</v>
      </c>
      <c r="G51" s="58">
        <v>122923023.47</v>
      </c>
      <c r="H51" s="58">
        <v>122923023.47</v>
      </c>
      <c r="I51" s="64">
        <f t="shared" si="2"/>
        <v>0</v>
      </c>
      <c r="J51" s="85" t="s">
        <v>108</v>
      </c>
    </row>
    <row r="52" spans="1:10" ht="25.5" customHeight="1" x14ac:dyDescent="0.25">
      <c r="A52" s="143"/>
      <c r="B52" s="57" t="s">
        <v>4</v>
      </c>
      <c r="C52" s="57" t="s">
        <v>8</v>
      </c>
      <c r="D52" s="57" t="s">
        <v>74</v>
      </c>
      <c r="E52" s="57" t="s">
        <v>42</v>
      </c>
      <c r="F52" s="58">
        <v>4745745.6399999997</v>
      </c>
      <c r="G52" s="58">
        <v>4745745.6399999997</v>
      </c>
      <c r="H52" s="58">
        <v>4745745.6399999997</v>
      </c>
      <c r="I52" s="64">
        <f t="shared" si="2"/>
        <v>0</v>
      </c>
      <c r="J52" s="85" t="s">
        <v>91</v>
      </c>
    </row>
    <row r="53" spans="1:10" ht="25.5" customHeight="1" x14ac:dyDescent="0.25">
      <c r="A53" s="143"/>
      <c r="B53" s="57" t="s">
        <v>4</v>
      </c>
      <c r="C53" s="57" t="s">
        <v>8</v>
      </c>
      <c r="D53" s="57" t="s">
        <v>74</v>
      </c>
      <c r="E53" s="57" t="s">
        <v>44</v>
      </c>
      <c r="F53" s="58">
        <v>491811.35</v>
      </c>
      <c r="G53" s="58">
        <v>491811.35</v>
      </c>
      <c r="H53" s="58">
        <v>491811.35</v>
      </c>
      <c r="I53" s="64">
        <f t="shared" si="2"/>
        <v>0</v>
      </c>
      <c r="J53" s="85" t="s">
        <v>105</v>
      </c>
    </row>
    <row r="54" spans="1:10" ht="25.5" customHeight="1" x14ac:dyDescent="0.25">
      <c r="A54" s="143"/>
      <c r="B54" s="57" t="s">
        <v>4</v>
      </c>
      <c r="C54" s="57" t="s">
        <v>8</v>
      </c>
      <c r="D54" s="57" t="s">
        <v>74</v>
      </c>
      <c r="E54" s="57" t="s">
        <v>6</v>
      </c>
      <c r="F54" s="58">
        <v>34971916.579999998</v>
      </c>
      <c r="G54" s="58">
        <v>34971916.579999998</v>
      </c>
      <c r="H54" s="58">
        <v>34971916.579999998</v>
      </c>
      <c r="I54" s="64">
        <f t="shared" si="2"/>
        <v>0</v>
      </c>
      <c r="J54" s="85" t="s">
        <v>92</v>
      </c>
    </row>
    <row r="55" spans="1:10" ht="25.5" customHeight="1" x14ac:dyDescent="0.25">
      <c r="A55" s="143"/>
      <c r="B55" s="57" t="s">
        <v>4</v>
      </c>
      <c r="C55" s="57" t="s">
        <v>8</v>
      </c>
      <c r="D55" s="57" t="s">
        <v>74</v>
      </c>
      <c r="E55" s="57" t="s">
        <v>57</v>
      </c>
      <c r="F55" s="58">
        <v>10802800</v>
      </c>
      <c r="G55" s="58">
        <v>10802800</v>
      </c>
      <c r="H55" s="58">
        <v>10802800</v>
      </c>
      <c r="I55" s="64">
        <f t="shared" si="2"/>
        <v>0</v>
      </c>
      <c r="J55" s="85" t="s">
        <v>100</v>
      </c>
    </row>
    <row r="56" spans="1:10" ht="25.5" customHeight="1" x14ac:dyDescent="0.25">
      <c r="A56" s="143"/>
      <c r="B56" s="57" t="s">
        <v>4</v>
      </c>
      <c r="C56" s="57" t="s">
        <v>8</v>
      </c>
      <c r="D56" s="57" t="s">
        <v>74</v>
      </c>
      <c r="E56" s="57" t="s">
        <v>5</v>
      </c>
      <c r="F56" s="58">
        <v>4813996.67</v>
      </c>
      <c r="G56" s="58">
        <v>4813996.67</v>
      </c>
      <c r="H56" s="58">
        <v>4813996.67</v>
      </c>
      <c r="I56" s="64">
        <f t="shared" si="2"/>
        <v>0</v>
      </c>
      <c r="J56" s="85" t="s">
        <v>96</v>
      </c>
    </row>
    <row r="57" spans="1:10" ht="25.5" customHeight="1" x14ac:dyDescent="0.25">
      <c r="A57" s="144"/>
      <c r="B57" s="65" t="s">
        <v>4</v>
      </c>
      <c r="C57" s="65" t="s">
        <v>8</v>
      </c>
      <c r="D57" s="65" t="s">
        <v>74</v>
      </c>
      <c r="E57" s="65" t="s">
        <v>3</v>
      </c>
      <c r="F57" s="66">
        <v>3386003.33</v>
      </c>
      <c r="G57" s="66">
        <v>3386003.33</v>
      </c>
      <c r="H57" s="66">
        <v>3386003.33</v>
      </c>
      <c r="I57" s="67">
        <f t="shared" si="2"/>
        <v>0</v>
      </c>
      <c r="J57" s="89" t="s">
        <v>94</v>
      </c>
    </row>
    <row r="58" spans="1:10" ht="25.5" customHeight="1" thickBot="1" x14ac:dyDescent="0.3">
      <c r="A58" s="3"/>
      <c r="B58" s="65" t="s">
        <v>4</v>
      </c>
      <c r="C58" s="65" t="s">
        <v>8</v>
      </c>
      <c r="D58" s="65" t="s">
        <v>74</v>
      </c>
      <c r="E58" s="65" t="s">
        <v>43</v>
      </c>
      <c r="F58" s="66">
        <v>10622106.199999999</v>
      </c>
      <c r="G58" s="66">
        <v>10622106.199999999</v>
      </c>
      <c r="H58" s="66">
        <v>10622106.199999999</v>
      </c>
      <c r="I58" s="67">
        <f t="shared" si="2"/>
        <v>0</v>
      </c>
      <c r="J58" s="67" t="s">
        <v>183</v>
      </c>
    </row>
    <row r="59" spans="1:10" ht="31.15" customHeight="1" thickBot="1" x14ac:dyDescent="0.3">
      <c r="A59" s="76" t="s">
        <v>2</v>
      </c>
      <c r="B59" s="77"/>
      <c r="C59" s="77"/>
      <c r="D59" s="77"/>
      <c r="E59" s="77"/>
      <c r="F59" s="78">
        <f>F49+F50+F51+F52+F53+F54+F55+F56+F57+F58</f>
        <v>609511603.24000013</v>
      </c>
      <c r="G59" s="78">
        <f t="shared" ref="G59:I59" si="3">G49+G50+G51+G52+G53+G54+G55+G56+G57+G58</f>
        <v>609511603.24000013</v>
      </c>
      <c r="H59" s="78">
        <f t="shared" si="3"/>
        <v>609511603.24000013</v>
      </c>
      <c r="I59" s="78">
        <f t="shared" si="3"/>
        <v>0</v>
      </c>
      <c r="J59" s="80">
        <f>H59/F59*100</f>
        <v>100</v>
      </c>
    </row>
    <row r="60" spans="1:10" ht="26.25" customHeight="1" x14ac:dyDescent="0.25">
      <c r="A60" s="142" t="s">
        <v>54</v>
      </c>
      <c r="B60" s="81" t="s">
        <v>4</v>
      </c>
      <c r="C60" s="81" t="s">
        <v>8</v>
      </c>
      <c r="D60" s="81" t="s">
        <v>71</v>
      </c>
      <c r="E60" s="81" t="s">
        <v>7</v>
      </c>
      <c r="F60" s="90">
        <v>85889900</v>
      </c>
      <c r="G60" s="90">
        <v>85889900</v>
      </c>
      <c r="H60" s="90">
        <v>85889900</v>
      </c>
      <c r="I60" s="83">
        <f>G60-H60</f>
        <v>0</v>
      </c>
      <c r="J60" s="84" t="s">
        <v>89</v>
      </c>
    </row>
    <row r="61" spans="1:10" ht="21.75" customHeight="1" x14ac:dyDescent="0.25">
      <c r="A61" s="140"/>
      <c r="B61" s="57" t="s">
        <v>4</v>
      </c>
      <c r="C61" s="57" t="s">
        <v>8</v>
      </c>
      <c r="D61" s="57" t="s">
        <v>71</v>
      </c>
      <c r="E61" s="57" t="s">
        <v>9</v>
      </c>
      <c r="F61" s="91">
        <v>319487.95</v>
      </c>
      <c r="G61" s="91">
        <v>319487.95</v>
      </c>
      <c r="H61" s="91">
        <v>319487.95</v>
      </c>
      <c r="I61" s="64">
        <f t="shared" ref="I61:I72" si="4">G61-H61</f>
        <v>0</v>
      </c>
      <c r="J61" s="85" t="s">
        <v>90</v>
      </c>
    </row>
    <row r="62" spans="1:10" ht="21.75" customHeight="1" x14ac:dyDescent="0.25">
      <c r="A62" s="140"/>
      <c r="B62" s="57" t="s">
        <v>4</v>
      </c>
      <c r="C62" s="57" t="s">
        <v>8</v>
      </c>
      <c r="D62" s="57" t="s">
        <v>71</v>
      </c>
      <c r="E62" s="57" t="s">
        <v>40</v>
      </c>
      <c r="F62" s="91">
        <v>25482730.739999998</v>
      </c>
      <c r="G62" s="91">
        <v>25482730.739999998</v>
      </c>
      <c r="H62" s="91">
        <v>25482730.739999998</v>
      </c>
      <c r="I62" s="64">
        <f t="shared" si="4"/>
        <v>0</v>
      </c>
      <c r="J62" s="85" t="s">
        <v>109</v>
      </c>
    </row>
    <row r="63" spans="1:10" ht="21.75" customHeight="1" x14ac:dyDescent="0.25">
      <c r="A63" s="140"/>
      <c r="B63" s="57" t="s">
        <v>4</v>
      </c>
      <c r="C63" s="57" t="s">
        <v>8</v>
      </c>
      <c r="D63" s="57" t="s">
        <v>71</v>
      </c>
      <c r="E63" s="57" t="s">
        <v>42</v>
      </c>
      <c r="F63" s="91">
        <v>34465592.009999998</v>
      </c>
      <c r="G63" s="91">
        <v>3989499.96</v>
      </c>
      <c r="H63" s="91">
        <v>3989499.96</v>
      </c>
      <c r="I63" s="64">
        <f t="shared" si="4"/>
        <v>0</v>
      </c>
      <c r="J63" s="85" t="s">
        <v>91</v>
      </c>
    </row>
    <row r="64" spans="1:10" ht="21.75" customHeight="1" x14ac:dyDescent="0.25">
      <c r="A64" s="140"/>
      <c r="B64" s="57" t="s">
        <v>4</v>
      </c>
      <c r="C64" s="57" t="s">
        <v>8</v>
      </c>
      <c r="D64" s="57" t="s">
        <v>71</v>
      </c>
      <c r="E64" s="57" t="s">
        <v>6</v>
      </c>
      <c r="F64" s="91">
        <v>3519739.36</v>
      </c>
      <c r="G64" s="91">
        <v>1983634.5</v>
      </c>
      <c r="H64" s="91">
        <v>1983634.5</v>
      </c>
      <c r="I64" s="64">
        <f t="shared" si="4"/>
        <v>0</v>
      </c>
      <c r="J64" s="60" t="s">
        <v>92</v>
      </c>
    </row>
    <row r="65" spans="1:10" ht="21.75" customHeight="1" x14ac:dyDescent="0.25">
      <c r="A65" s="140"/>
      <c r="B65" s="57" t="s">
        <v>4</v>
      </c>
      <c r="C65" s="57" t="s">
        <v>8</v>
      </c>
      <c r="D65" s="57" t="s">
        <v>71</v>
      </c>
      <c r="E65" s="57" t="s">
        <v>59</v>
      </c>
      <c r="F65" s="91">
        <v>17300</v>
      </c>
      <c r="G65" s="91">
        <v>17300</v>
      </c>
      <c r="H65" s="58">
        <v>17300</v>
      </c>
      <c r="I65" s="64">
        <f t="shared" si="4"/>
        <v>0</v>
      </c>
      <c r="J65" s="60" t="s">
        <v>100</v>
      </c>
    </row>
    <row r="66" spans="1:10" ht="27" customHeight="1" x14ac:dyDescent="0.25">
      <c r="A66" s="140"/>
      <c r="B66" s="57" t="s">
        <v>4</v>
      </c>
      <c r="C66" s="57" t="s">
        <v>8</v>
      </c>
      <c r="D66" s="57" t="s">
        <v>71</v>
      </c>
      <c r="E66" s="57" t="s">
        <v>5</v>
      </c>
      <c r="F66" s="91">
        <v>161803</v>
      </c>
      <c r="G66" s="91">
        <v>161803</v>
      </c>
      <c r="H66" s="58">
        <v>161803</v>
      </c>
      <c r="I66" s="64">
        <f t="shared" si="4"/>
        <v>0</v>
      </c>
      <c r="J66" s="60" t="s">
        <v>96</v>
      </c>
    </row>
    <row r="67" spans="1:10" ht="24" customHeight="1" x14ac:dyDescent="0.25">
      <c r="A67" s="140"/>
      <c r="B67" s="57" t="s">
        <v>4</v>
      </c>
      <c r="C67" s="57" t="s">
        <v>8</v>
      </c>
      <c r="D67" s="57" t="s">
        <v>71</v>
      </c>
      <c r="E67" s="57" t="s">
        <v>3</v>
      </c>
      <c r="F67" s="91">
        <v>120125</v>
      </c>
      <c r="G67" s="91">
        <v>120125</v>
      </c>
      <c r="H67" s="58">
        <v>102825</v>
      </c>
      <c r="I67" s="64">
        <f t="shared" si="4"/>
        <v>17300</v>
      </c>
      <c r="J67" s="60" t="s">
        <v>94</v>
      </c>
    </row>
    <row r="68" spans="1:10" ht="29.25" customHeight="1" x14ac:dyDescent="0.25">
      <c r="A68" s="140"/>
      <c r="B68" s="57" t="s">
        <v>4</v>
      </c>
      <c r="C68" s="57" t="s">
        <v>8</v>
      </c>
      <c r="D68" s="57" t="s">
        <v>71</v>
      </c>
      <c r="E68" s="57" t="s">
        <v>41</v>
      </c>
      <c r="F68" s="58">
        <v>500</v>
      </c>
      <c r="G68" s="58">
        <v>500</v>
      </c>
      <c r="H68" s="58">
        <v>500</v>
      </c>
      <c r="I68" s="64">
        <f t="shared" si="4"/>
        <v>0</v>
      </c>
      <c r="J68" s="60" t="s">
        <v>95</v>
      </c>
    </row>
    <row r="69" spans="1:10" ht="29.25" customHeight="1" thickBot="1" x14ac:dyDescent="0.3">
      <c r="A69" s="6"/>
      <c r="B69" s="65" t="s">
        <v>4</v>
      </c>
      <c r="C69" s="65" t="s">
        <v>8</v>
      </c>
      <c r="D69" s="65" t="s">
        <v>87</v>
      </c>
      <c r="E69" s="65" t="s">
        <v>42</v>
      </c>
      <c r="F69" s="66">
        <v>94788490</v>
      </c>
      <c r="G69" s="66">
        <v>0</v>
      </c>
      <c r="H69" s="66">
        <v>0</v>
      </c>
      <c r="I69" s="67">
        <f t="shared" si="4"/>
        <v>0</v>
      </c>
      <c r="J69" s="68"/>
    </row>
    <row r="70" spans="1:10" ht="22.15" customHeight="1" thickBot="1" x14ac:dyDescent="0.3">
      <c r="A70" s="76" t="s">
        <v>2</v>
      </c>
      <c r="B70" s="77"/>
      <c r="C70" s="77"/>
      <c r="D70" s="77"/>
      <c r="E70" s="77"/>
      <c r="F70" s="78">
        <f>F60+F61+F62+F63+F64+F65+F66+F67+F68+F69</f>
        <v>244765668.06</v>
      </c>
      <c r="G70" s="78">
        <f t="shared" ref="G70:I70" si="5">G60+G61+G62+G63+G64+G65+G66+G67+G68+G69</f>
        <v>117964981.14999999</v>
      </c>
      <c r="H70" s="78">
        <f t="shared" si="5"/>
        <v>117947681.14999999</v>
      </c>
      <c r="I70" s="78">
        <f t="shared" si="5"/>
        <v>17300</v>
      </c>
      <c r="J70" s="92">
        <f>H70/F70*100</f>
        <v>48.188000418868867</v>
      </c>
    </row>
    <row r="71" spans="1:10" ht="51" customHeight="1" x14ac:dyDescent="0.25">
      <c r="A71" s="93" t="s">
        <v>82</v>
      </c>
      <c r="B71" s="81" t="s">
        <v>4</v>
      </c>
      <c r="C71" s="81" t="s">
        <v>49</v>
      </c>
      <c r="D71" s="81" t="s">
        <v>76</v>
      </c>
      <c r="E71" s="81" t="s">
        <v>66</v>
      </c>
      <c r="F71" s="82">
        <v>29255700</v>
      </c>
      <c r="G71" s="82">
        <v>29255700</v>
      </c>
      <c r="H71" s="94">
        <v>29255700</v>
      </c>
      <c r="I71" s="83">
        <f t="shared" si="4"/>
        <v>0</v>
      </c>
      <c r="J71" s="95" t="s">
        <v>101</v>
      </c>
    </row>
    <row r="72" spans="1:10" ht="56.25" customHeight="1" thickBot="1" x14ac:dyDescent="0.3">
      <c r="A72" s="96" t="s">
        <v>84</v>
      </c>
      <c r="B72" s="65" t="s">
        <v>4</v>
      </c>
      <c r="C72" s="65" t="s">
        <v>85</v>
      </c>
      <c r="D72" s="65" t="s">
        <v>86</v>
      </c>
      <c r="E72" s="65" t="s">
        <v>66</v>
      </c>
      <c r="F72" s="66">
        <v>1962741.15</v>
      </c>
      <c r="G72" s="66">
        <v>1962741.15</v>
      </c>
      <c r="H72" s="66">
        <v>1962741.15</v>
      </c>
      <c r="I72" s="67">
        <f t="shared" si="4"/>
        <v>0</v>
      </c>
      <c r="J72" s="97" t="s">
        <v>101</v>
      </c>
    </row>
    <row r="73" spans="1:10" ht="22.15" customHeight="1" thickBot="1" x14ac:dyDescent="0.3">
      <c r="A73" s="98" t="s">
        <v>2</v>
      </c>
      <c r="B73" s="99"/>
      <c r="C73" s="99"/>
      <c r="D73" s="99"/>
      <c r="E73" s="99"/>
      <c r="F73" s="78">
        <f>F71+F72</f>
        <v>31218441.149999999</v>
      </c>
      <c r="G73" s="78">
        <f t="shared" ref="G73:I73" si="6">G71+G72</f>
        <v>31218441.149999999</v>
      </c>
      <c r="H73" s="78">
        <f t="shared" si="6"/>
        <v>31218441.149999999</v>
      </c>
      <c r="I73" s="78">
        <f t="shared" si="6"/>
        <v>0</v>
      </c>
      <c r="J73" s="100">
        <v>0</v>
      </c>
    </row>
    <row r="74" spans="1:10" ht="15.75" thickBot="1" x14ac:dyDescent="0.3">
      <c r="A74" s="101"/>
      <c r="B74" s="102"/>
      <c r="C74" s="103"/>
      <c r="D74" s="99"/>
      <c r="E74" s="99"/>
      <c r="F74" s="78">
        <f>F18+F28+F48+F59+F70+F73</f>
        <v>2293965536.3499999</v>
      </c>
      <c r="G74" s="78">
        <f t="shared" ref="G74:I74" si="7">G18+G28+G48+G59+G70+G73</f>
        <v>2167164849.4400001</v>
      </c>
      <c r="H74" s="78">
        <f t="shared" si="7"/>
        <v>2050439304.96</v>
      </c>
      <c r="I74" s="78">
        <f t="shared" si="7"/>
        <v>116725544.48000002</v>
      </c>
      <c r="J74" s="104">
        <f>H74/F74*100</f>
        <v>89.38405012930221</v>
      </c>
    </row>
    <row r="75" spans="1:10" ht="15" x14ac:dyDescent="0.25">
      <c r="A75" s="105"/>
      <c r="B75" s="106"/>
      <c r="C75" s="106"/>
      <c r="D75" s="107"/>
      <c r="E75" s="106"/>
      <c r="F75" s="108"/>
      <c r="G75" s="108"/>
      <c r="H75" s="109"/>
      <c r="I75" s="110">
        <f>G75-H75</f>
        <v>0</v>
      </c>
      <c r="J75" s="111">
        <f>H74/G74</f>
        <v>0.94613905605281379</v>
      </c>
    </row>
    <row r="76" spans="1:10" ht="14.25" x14ac:dyDescent="0.25">
      <c r="A76" s="156" t="s">
        <v>55</v>
      </c>
      <c r="B76" s="156"/>
      <c r="C76" s="156"/>
      <c r="D76" s="156"/>
      <c r="E76" s="156"/>
      <c r="F76" s="156"/>
      <c r="G76" s="156"/>
      <c r="H76" s="156"/>
      <c r="I76" s="156"/>
      <c r="J76" s="156"/>
    </row>
    <row r="77" spans="1:10" ht="15" x14ac:dyDescent="0.25">
      <c r="A77" s="112"/>
      <c r="B77" s="112"/>
      <c r="C77" s="112"/>
      <c r="D77" s="113" t="s">
        <v>58</v>
      </c>
      <c r="E77" s="113"/>
      <c r="F77" s="111" t="e">
        <f>F74-F17-F42-F43-F45-#REF!-F46-F47-#REF!-#REF!-#REF!</f>
        <v>#REF!</v>
      </c>
      <c r="G77" s="111" t="e">
        <f>G74-G17-G42-G43-G45-#REF!-G46-G47-#REF!-#REF!-#REF!</f>
        <v>#REF!</v>
      </c>
      <c r="H77" s="111" t="e">
        <f>H74-H17-H42-H43-H45-#REF!-H46-H47-#REF!-#REF!-#REF!</f>
        <v>#REF!</v>
      </c>
      <c r="I77" s="114"/>
      <c r="J77" s="46"/>
    </row>
    <row r="78" spans="1:10" ht="42.75" x14ac:dyDescent="0.25">
      <c r="A78" s="157" t="s">
        <v>1</v>
      </c>
      <c r="B78" s="158"/>
      <c r="C78" s="158"/>
      <c r="D78" s="159"/>
      <c r="E78" s="115"/>
      <c r="F78" s="116" t="s">
        <v>0</v>
      </c>
      <c r="G78" s="116" t="s">
        <v>88</v>
      </c>
      <c r="H78" s="117" t="s">
        <v>185</v>
      </c>
      <c r="I78" s="110" t="e">
        <f t="shared" ref="I78:I79" si="8">G78-H78</f>
        <v>#VALUE!</v>
      </c>
      <c r="J78" s="118"/>
    </row>
    <row r="79" spans="1:10" ht="15" x14ac:dyDescent="0.25">
      <c r="A79" s="160"/>
      <c r="B79" s="161"/>
      <c r="C79" s="161"/>
      <c r="D79" s="162"/>
      <c r="E79" s="119"/>
      <c r="F79" s="120">
        <f>G74</f>
        <v>2167164849.4400001</v>
      </c>
      <c r="G79" s="120">
        <f>H74</f>
        <v>2050439304.96</v>
      </c>
      <c r="H79" s="61">
        <f>F79-G79</f>
        <v>116725544.48000002</v>
      </c>
      <c r="I79" s="110">
        <f t="shared" si="8"/>
        <v>1933713760.48</v>
      </c>
      <c r="J79" s="40"/>
    </row>
    <row r="80" spans="1:10" ht="21.75" customHeight="1" x14ac:dyDescent="0.25">
      <c r="A80" s="36"/>
      <c r="B80" s="121"/>
      <c r="C80" s="121"/>
      <c r="D80" s="122" t="s">
        <v>58</v>
      </c>
      <c r="E80" s="123"/>
      <c r="F80" s="124" t="e">
        <f>F74-F17-#REF!-#REF!-F46</f>
        <v>#REF!</v>
      </c>
      <c r="G80" s="124" t="e">
        <f>G74-G17-G27-G42-G43-G45-#REF!-G46-G47-#REF!-#REF!-#REF!-#REF!</f>
        <v>#REF!</v>
      </c>
      <c r="H80" s="124" t="e">
        <f>H74-H17-H27-H42-H43-H45-#REF!-H46-H47-#REF!-#REF!-#REF!</f>
        <v>#REF!</v>
      </c>
      <c r="I80" s="113"/>
      <c r="J80" s="112"/>
    </row>
    <row r="81" spans="1:12" ht="15" x14ac:dyDescent="0.25">
      <c r="A81" s="163" t="s">
        <v>45</v>
      </c>
      <c r="B81" s="146"/>
      <c r="C81" s="146"/>
      <c r="D81" s="146"/>
      <c r="E81" s="146"/>
      <c r="F81" s="125"/>
      <c r="G81" s="125"/>
      <c r="H81" s="126"/>
      <c r="I81" s="112"/>
      <c r="J81" s="112"/>
    </row>
    <row r="82" spans="1:12" ht="15" x14ac:dyDescent="0.25">
      <c r="A82" s="127" t="s">
        <v>64</v>
      </c>
      <c r="B82" s="105"/>
      <c r="C82" s="105"/>
      <c r="D82" s="105"/>
      <c r="E82" s="105"/>
      <c r="F82" s="125"/>
      <c r="G82" s="128"/>
      <c r="H82" s="37"/>
      <c r="I82" s="36" t="s">
        <v>46</v>
      </c>
      <c r="J82" s="112"/>
    </row>
    <row r="83" spans="1:12" ht="15" x14ac:dyDescent="0.25">
      <c r="A83" s="127" t="s">
        <v>65</v>
      </c>
      <c r="B83" s="105"/>
      <c r="C83" s="105"/>
      <c r="D83" s="105"/>
      <c r="E83" s="105"/>
      <c r="F83" s="125"/>
      <c r="G83" s="125"/>
      <c r="H83" s="46"/>
      <c r="I83" s="112"/>
      <c r="J83" s="112"/>
    </row>
    <row r="84" spans="1:12" ht="15.75" x14ac:dyDescent="0.25">
      <c r="A84" s="130"/>
      <c r="B84" s="130"/>
      <c r="C84" s="130"/>
      <c r="D84" s="131" t="s">
        <v>77</v>
      </c>
      <c r="E84" s="131"/>
      <c r="F84" s="132">
        <v>18155450</v>
      </c>
      <c r="G84" s="132">
        <v>5482950</v>
      </c>
      <c r="H84" s="129"/>
      <c r="I84" s="2"/>
      <c r="J84" s="2"/>
    </row>
    <row r="85" spans="1:12" ht="15.75" x14ac:dyDescent="0.25">
      <c r="A85" s="130"/>
      <c r="B85" s="130"/>
      <c r="C85" s="130"/>
      <c r="D85" s="131" t="s">
        <v>78</v>
      </c>
      <c r="E85" s="131"/>
      <c r="F85" s="132">
        <f>F19+F30+F49+F60</f>
        <v>785563691.48000002</v>
      </c>
      <c r="G85" s="132">
        <f>F21+F32+F51+F62</f>
        <v>233457753.84</v>
      </c>
      <c r="H85" s="129"/>
      <c r="I85" s="2"/>
      <c r="J85" s="2"/>
    </row>
    <row r="86" spans="1:12" ht="30" customHeight="1" x14ac:dyDescent="0.25">
      <c r="A86" s="130"/>
      <c r="B86" s="130"/>
      <c r="C86" s="130"/>
      <c r="D86" s="131"/>
      <c r="E86" s="131"/>
      <c r="F86" s="132">
        <f>F84+F85</f>
        <v>803719141.48000002</v>
      </c>
      <c r="G86" s="132">
        <f>G84+G85</f>
        <v>238940703.84</v>
      </c>
      <c r="H86" s="129"/>
      <c r="I86" s="136">
        <v>2033942793.5699999</v>
      </c>
      <c r="J86" s="136">
        <f>H74-H72-H47-H27</f>
        <v>2019251252.1799998</v>
      </c>
      <c r="L86" s="133">
        <f>F17+F19+F20+F21+F22+F23+F30+F31+F32+F33+F35+F36+F37+F38+F39+F41+F42+F43+F45+F44+F46+F49+F50+F51+F52+F53+F54+F55+F56+F57+F58+F60+F61+F62+F63+F64+F65+F66+F67+F68+F69+F71</f>
        <v>2252557909.5700002</v>
      </c>
    </row>
    <row r="87" spans="1:12" ht="32.25" customHeight="1" x14ac:dyDescent="0.25">
      <c r="A87" s="130"/>
      <c r="B87" s="130"/>
      <c r="C87" s="130"/>
      <c r="D87" s="131"/>
      <c r="E87" s="131"/>
      <c r="F87" s="132">
        <f>F86+G86</f>
        <v>1042659845.3200001</v>
      </c>
      <c r="G87" s="132"/>
      <c r="H87" s="129"/>
      <c r="I87" s="136">
        <f>F29+F30+F31+F32+F33+F35+F36+F37+F38+F41+F42+F43+F44+F45+F46+F59+F70+F71</f>
        <v>2252386795.2000003</v>
      </c>
      <c r="J87" s="135">
        <f>H17+H19+H20+H21+H22+H23+H30+H31+H32+H33+H35+H36+H37+H38+H39+H41+H42+H43+H44+H45+H46+H59+H70+H73</f>
        <v>2021213993.3300004</v>
      </c>
    </row>
    <row r="88" spans="1:12" ht="15.75" x14ac:dyDescent="0.25">
      <c r="A88" s="130"/>
      <c r="B88" s="130"/>
      <c r="C88" s="130"/>
      <c r="D88" s="130"/>
      <c r="E88" s="130"/>
      <c r="F88" s="129"/>
      <c r="G88" s="129"/>
      <c r="H88" s="129"/>
      <c r="I88" s="2"/>
      <c r="J88" s="2"/>
    </row>
    <row r="89" spans="1:12" ht="15.75" x14ac:dyDescent="0.25">
      <c r="A89" s="130"/>
      <c r="B89" s="130"/>
      <c r="C89" s="130"/>
      <c r="D89" s="130"/>
      <c r="E89" s="130"/>
      <c r="F89" s="129"/>
      <c r="G89" s="129"/>
      <c r="H89" s="129"/>
      <c r="I89" s="2"/>
      <c r="J89" s="2"/>
    </row>
    <row r="90" spans="1:12" x14ac:dyDescent="0.2">
      <c r="I90" s="34"/>
      <c r="J90" s="34"/>
    </row>
    <row r="91" spans="1:12" x14ac:dyDescent="0.2">
      <c r="I91" s="34"/>
      <c r="J91" s="34"/>
    </row>
    <row r="92" spans="1:12" x14ac:dyDescent="0.25">
      <c r="A92" s="34"/>
      <c r="B92" s="34"/>
      <c r="C92" s="34"/>
      <c r="D92" s="34"/>
      <c r="E92" s="34"/>
      <c r="F92" s="33"/>
      <c r="G92" s="33"/>
      <c r="H92" s="33"/>
      <c r="I92" s="34"/>
      <c r="J92" s="34"/>
    </row>
    <row r="93" spans="1:12" x14ac:dyDescent="0.25">
      <c r="A93" s="34"/>
      <c r="B93" s="34"/>
      <c r="C93" s="34"/>
      <c r="D93" s="34"/>
      <c r="E93" s="34"/>
      <c r="F93" s="33"/>
      <c r="G93" s="33"/>
      <c r="H93" s="33"/>
      <c r="I93" s="34"/>
      <c r="J93" s="34"/>
    </row>
    <row r="94" spans="1:12" x14ac:dyDescent="0.25">
      <c r="A94" s="34"/>
      <c r="B94" s="34"/>
      <c r="C94" s="34"/>
      <c r="D94" s="34"/>
      <c r="E94" s="34"/>
      <c r="F94" s="33"/>
      <c r="G94" s="33"/>
      <c r="H94" s="33"/>
      <c r="I94" s="34"/>
      <c r="J94" s="34"/>
    </row>
    <row r="95" spans="1:12" x14ac:dyDescent="0.25">
      <c r="A95" s="34"/>
      <c r="B95" s="34"/>
      <c r="C95" s="34"/>
      <c r="D95" s="34"/>
      <c r="E95" s="34"/>
      <c r="F95" s="33"/>
      <c r="G95" s="33"/>
      <c r="H95" s="33"/>
      <c r="I95" s="34"/>
      <c r="J95" s="34"/>
    </row>
    <row r="96" spans="1:12" x14ac:dyDescent="0.25">
      <c r="A96" s="34"/>
      <c r="B96" s="34"/>
      <c r="C96" s="34"/>
      <c r="D96" s="34"/>
      <c r="E96" s="34"/>
      <c r="F96" s="33"/>
      <c r="G96" s="33"/>
      <c r="H96" s="33"/>
      <c r="I96" s="34"/>
      <c r="J96" s="34"/>
    </row>
    <row r="97" spans="1:10" x14ac:dyDescent="0.25">
      <c r="A97" s="34"/>
      <c r="B97" s="34"/>
      <c r="C97" s="34"/>
      <c r="D97" s="34"/>
      <c r="E97" s="34"/>
      <c r="F97" s="33"/>
      <c r="G97" s="33"/>
      <c r="H97" s="33"/>
      <c r="I97" s="34"/>
      <c r="J97" s="34"/>
    </row>
    <row r="98" spans="1:10" x14ac:dyDescent="0.25">
      <c r="A98" s="34"/>
      <c r="B98" s="34"/>
      <c r="C98" s="34"/>
      <c r="D98" s="34"/>
      <c r="E98" s="34"/>
      <c r="F98" s="33"/>
      <c r="G98" s="33"/>
      <c r="H98" s="33"/>
      <c r="I98" s="34"/>
      <c r="J98" s="34"/>
    </row>
  </sheetData>
  <mergeCells count="16">
    <mergeCell ref="A60:A68"/>
    <mergeCell ref="A76:J76"/>
    <mergeCell ref="A78:D78"/>
    <mergeCell ref="A79:D79"/>
    <mergeCell ref="A81:E81"/>
    <mergeCell ref="J13:J15"/>
    <mergeCell ref="A19:A27"/>
    <mergeCell ref="A30:A40"/>
    <mergeCell ref="A49:A57"/>
    <mergeCell ref="A2:I2"/>
    <mergeCell ref="A13:A15"/>
    <mergeCell ref="B13:E13"/>
    <mergeCell ref="F13:F15"/>
    <mergeCell ref="G13:G15"/>
    <mergeCell ref="H13:H15"/>
    <mergeCell ref="I13:I15"/>
  </mergeCells>
  <pageMargins left="0.39370078740157483" right="0.19685039370078741" top="0.6692913385826772" bottom="0.39370078740157483" header="0" footer="0"/>
  <pageSetup paperSize="9" scale="69" fitToHeight="0" orientation="portrait" r:id="rId1"/>
  <rowBreaks count="1" manualBreakCount="1"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37" workbookViewId="0">
      <selection activeCell="D22" sqref="D22"/>
    </sheetView>
  </sheetViews>
  <sheetFormatPr defaultRowHeight="15" x14ac:dyDescent="0.25"/>
  <cols>
    <col min="1" max="1" width="15.42578125" style="20" bestFit="1" customWidth="1"/>
    <col min="2" max="2" width="4.7109375" style="20" bestFit="1" customWidth="1"/>
    <col min="3" max="3" width="8.42578125" style="20" bestFit="1" customWidth="1"/>
    <col min="4" max="4" width="13.140625" style="20" bestFit="1" customWidth="1"/>
    <col min="5" max="5" width="8.42578125" style="20" bestFit="1" customWidth="1"/>
    <col min="6" max="7" width="13.140625" style="20" bestFit="1" customWidth="1"/>
    <col min="8" max="8" width="9.140625" style="20" bestFit="1" customWidth="1"/>
    <col min="9" max="9" width="15.42578125" style="20" bestFit="1" customWidth="1"/>
    <col min="10" max="10" width="15" style="20" bestFit="1" customWidth="1"/>
    <col min="11" max="11" width="15.42578125" style="20" bestFit="1" customWidth="1"/>
    <col min="12" max="13" width="11.28515625" style="20" bestFit="1" customWidth="1"/>
    <col min="14" max="14" width="8.7109375" style="20" customWidth="1"/>
    <col min="15" max="16" width="11.28515625" style="20" customWidth="1"/>
    <col min="17" max="17" width="9.5703125" style="20" bestFit="1" customWidth="1"/>
  </cols>
  <sheetData>
    <row r="1" spans="1:17" ht="25.5" x14ac:dyDescent="0.25">
      <c r="A1" s="164" t="s">
        <v>110</v>
      </c>
      <c r="B1" s="164"/>
      <c r="C1" s="164"/>
      <c r="D1" s="164"/>
      <c r="E1" s="164"/>
      <c r="F1" s="164"/>
      <c r="G1" s="164"/>
      <c r="H1" s="164"/>
      <c r="I1" s="165" t="s">
        <v>111</v>
      </c>
      <c r="J1" s="21" t="s">
        <v>167</v>
      </c>
      <c r="K1" s="164" t="s">
        <v>170</v>
      </c>
      <c r="L1" s="164"/>
      <c r="M1" s="164"/>
      <c r="N1" s="164"/>
      <c r="O1" s="164"/>
      <c r="P1" s="164"/>
      <c r="Q1" s="164"/>
    </row>
    <row r="2" spans="1:17" ht="38.25" x14ac:dyDescent="0.25">
      <c r="A2" s="165" t="s">
        <v>111</v>
      </c>
      <c r="B2" s="166" t="s">
        <v>112</v>
      </c>
      <c r="C2" s="166"/>
      <c r="D2" s="166" t="s">
        <v>113</v>
      </c>
      <c r="E2" s="166"/>
      <c r="F2" s="166"/>
      <c r="G2" s="166"/>
      <c r="H2" s="166"/>
      <c r="I2" s="165"/>
      <c r="J2" s="22" t="s">
        <v>114</v>
      </c>
      <c r="K2" s="165" t="s">
        <v>111</v>
      </c>
      <c r="L2" s="165" t="s">
        <v>171</v>
      </c>
      <c r="M2" s="165"/>
      <c r="N2" s="22" t="s">
        <v>172</v>
      </c>
      <c r="O2" s="22" t="s">
        <v>173</v>
      </c>
      <c r="P2" s="22"/>
      <c r="Q2" s="165" t="s">
        <v>168</v>
      </c>
    </row>
    <row r="3" spans="1:17" ht="25.5" x14ac:dyDescent="0.25">
      <c r="A3" s="165"/>
      <c r="B3" s="167" t="s">
        <v>114</v>
      </c>
      <c r="C3" s="167"/>
      <c r="D3" s="167" t="s">
        <v>114</v>
      </c>
      <c r="E3" s="167"/>
      <c r="F3" s="27" t="s">
        <v>115</v>
      </c>
      <c r="G3" s="27" t="s">
        <v>115</v>
      </c>
      <c r="H3" s="27" t="s">
        <v>115</v>
      </c>
      <c r="I3" s="165"/>
      <c r="J3" s="22" t="s">
        <v>169</v>
      </c>
      <c r="K3" s="165"/>
      <c r="L3" s="165"/>
      <c r="M3" s="165"/>
      <c r="N3" s="23" t="s">
        <v>174</v>
      </c>
      <c r="O3" s="23" t="s">
        <v>174</v>
      </c>
      <c r="P3" s="23"/>
      <c r="Q3" s="165"/>
    </row>
    <row r="4" spans="1:17" ht="89.25" x14ac:dyDescent="0.25">
      <c r="A4" s="165"/>
      <c r="B4" s="23" t="s">
        <v>116</v>
      </c>
      <c r="C4" s="24" t="s">
        <v>117</v>
      </c>
      <c r="D4" s="23" t="s">
        <v>116</v>
      </c>
      <c r="E4" s="24" t="s">
        <v>117</v>
      </c>
      <c r="F4" s="22" t="s">
        <v>118</v>
      </c>
      <c r="G4" s="22" t="s">
        <v>119</v>
      </c>
      <c r="H4" s="22" t="s">
        <v>120</v>
      </c>
      <c r="I4" s="165"/>
      <c r="J4" s="23" t="s">
        <v>116</v>
      </c>
      <c r="K4" s="165"/>
      <c r="L4" s="22" t="s">
        <v>175</v>
      </c>
      <c r="M4" s="22" t="s">
        <v>176</v>
      </c>
      <c r="N4" s="22" t="s">
        <v>116</v>
      </c>
      <c r="O4" s="22" t="s">
        <v>116</v>
      </c>
      <c r="P4" s="22" t="s">
        <v>177</v>
      </c>
      <c r="Q4" s="165"/>
    </row>
    <row r="5" spans="1:17" ht="15.75" thickBot="1" x14ac:dyDescent="0.3">
      <c r="A5" s="25">
        <v>1</v>
      </c>
      <c r="B5" s="25">
        <v>2</v>
      </c>
      <c r="C5" s="25">
        <v>3</v>
      </c>
      <c r="D5" s="25">
        <v>7</v>
      </c>
      <c r="E5" s="25">
        <v>8</v>
      </c>
      <c r="F5" s="25">
        <v>9</v>
      </c>
      <c r="G5" s="25">
        <v>10</v>
      </c>
      <c r="H5" s="25">
        <v>11</v>
      </c>
      <c r="I5" s="26">
        <v>1</v>
      </c>
      <c r="J5" s="23">
        <v>12</v>
      </c>
      <c r="K5" s="25">
        <v>1</v>
      </c>
      <c r="L5" s="25">
        <v>2</v>
      </c>
      <c r="M5" s="25">
        <v>3</v>
      </c>
      <c r="N5" s="25">
        <v>6</v>
      </c>
      <c r="O5" s="25">
        <v>8</v>
      </c>
      <c r="P5" s="25">
        <v>12</v>
      </c>
      <c r="Q5" s="27">
        <v>13</v>
      </c>
    </row>
    <row r="6" spans="1:17" x14ac:dyDescent="0.25">
      <c r="A6" s="18" t="s">
        <v>121</v>
      </c>
      <c r="B6" s="8">
        <v>0</v>
      </c>
      <c r="C6" s="8">
        <v>0</v>
      </c>
      <c r="D6" s="8">
        <v>858265</v>
      </c>
      <c r="E6" s="8">
        <v>0</v>
      </c>
      <c r="F6" s="8">
        <v>0</v>
      </c>
      <c r="G6" s="8">
        <v>0</v>
      </c>
      <c r="H6" s="9">
        <v>0</v>
      </c>
      <c r="I6" s="18" t="s">
        <v>121</v>
      </c>
      <c r="J6" s="19">
        <v>645752</v>
      </c>
      <c r="K6" s="7" t="s">
        <v>121</v>
      </c>
      <c r="L6" s="8">
        <v>857265.76</v>
      </c>
      <c r="M6" s="8">
        <v>0</v>
      </c>
      <c r="N6" s="8">
        <v>0</v>
      </c>
      <c r="O6" s="8">
        <v>644363.59</v>
      </c>
      <c r="P6" s="9">
        <v>644363.59</v>
      </c>
      <c r="Q6" s="10"/>
    </row>
    <row r="7" spans="1:17" x14ac:dyDescent="0.25">
      <c r="A7" s="18" t="s">
        <v>122</v>
      </c>
      <c r="B7" s="8">
        <v>0</v>
      </c>
      <c r="C7" s="8">
        <v>0</v>
      </c>
      <c r="D7" s="8">
        <v>1480432.55</v>
      </c>
      <c r="E7" s="8">
        <v>0</v>
      </c>
      <c r="F7" s="8">
        <v>1214500</v>
      </c>
      <c r="G7" s="8">
        <v>1214500</v>
      </c>
      <c r="H7" s="9">
        <v>0</v>
      </c>
      <c r="I7" s="18" t="s">
        <v>122</v>
      </c>
      <c r="J7" s="8">
        <v>766040</v>
      </c>
      <c r="K7" s="7" t="s">
        <v>122</v>
      </c>
      <c r="L7" s="8">
        <v>1464140.88</v>
      </c>
      <c r="M7" s="8">
        <v>0</v>
      </c>
      <c r="N7" s="8">
        <v>0</v>
      </c>
      <c r="O7" s="8">
        <v>694967.92</v>
      </c>
      <c r="P7" s="9">
        <v>694967.92</v>
      </c>
      <c r="Q7" s="10"/>
    </row>
    <row r="8" spans="1:17" x14ac:dyDescent="0.25">
      <c r="A8" s="18" t="s">
        <v>123</v>
      </c>
      <c r="B8" s="8">
        <v>0</v>
      </c>
      <c r="C8" s="8">
        <v>0</v>
      </c>
      <c r="D8" s="8">
        <v>90302.45</v>
      </c>
      <c r="E8" s="8">
        <v>0</v>
      </c>
      <c r="F8" s="8">
        <v>0</v>
      </c>
      <c r="G8" s="8">
        <v>0</v>
      </c>
      <c r="H8" s="9">
        <v>0</v>
      </c>
      <c r="I8" s="18" t="s">
        <v>123</v>
      </c>
      <c r="J8" s="8">
        <v>67730</v>
      </c>
      <c r="K8" s="7" t="s">
        <v>123</v>
      </c>
      <c r="L8" s="8">
        <v>90302.45</v>
      </c>
      <c r="M8" s="8">
        <v>0</v>
      </c>
      <c r="N8" s="8">
        <v>0</v>
      </c>
      <c r="O8" s="8">
        <v>57473.71</v>
      </c>
      <c r="P8" s="9">
        <v>57473.71</v>
      </c>
      <c r="Q8" s="10"/>
    </row>
    <row r="9" spans="1:17" x14ac:dyDescent="0.25">
      <c r="A9" s="18" t="s">
        <v>124</v>
      </c>
      <c r="B9" s="8">
        <v>0</v>
      </c>
      <c r="C9" s="8">
        <v>0</v>
      </c>
      <c r="D9" s="8">
        <v>250000000</v>
      </c>
      <c r="E9" s="8">
        <v>0</v>
      </c>
      <c r="F9" s="8">
        <v>206814000</v>
      </c>
      <c r="G9" s="8">
        <v>103407000</v>
      </c>
      <c r="H9" s="9">
        <v>0</v>
      </c>
      <c r="I9" s="18" t="s">
        <v>124</v>
      </c>
      <c r="J9" s="8">
        <v>249986868.66</v>
      </c>
      <c r="K9" s="7" t="s">
        <v>124</v>
      </c>
      <c r="L9" s="8">
        <v>249986868.66</v>
      </c>
      <c r="M9" s="8">
        <v>19360000</v>
      </c>
      <c r="N9" s="8">
        <v>0</v>
      </c>
      <c r="O9" s="8">
        <v>249986868.66</v>
      </c>
      <c r="P9" s="9">
        <v>249986868.66</v>
      </c>
      <c r="Q9" s="10"/>
    </row>
    <row r="10" spans="1:17" x14ac:dyDescent="0.25">
      <c r="A10" s="18"/>
      <c r="B10" s="8"/>
      <c r="C10" s="8"/>
      <c r="D10" s="8"/>
      <c r="E10" s="8"/>
      <c r="F10" s="8"/>
      <c r="G10" s="8"/>
      <c r="H10" s="9"/>
      <c r="I10" s="18"/>
      <c r="J10" s="8"/>
      <c r="K10" s="7" t="s">
        <v>178</v>
      </c>
      <c r="L10" s="8">
        <v>3239</v>
      </c>
      <c r="M10" s="8">
        <v>0</v>
      </c>
      <c r="N10" s="8">
        <v>0</v>
      </c>
      <c r="O10" s="8">
        <v>0</v>
      </c>
      <c r="P10" s="9">
        <v>0</v>
      </c>
      <c r="Q10" s="10"/>
    </row>
    <row r="11" spans="1:17" x14ac:dyDescent="0.25">
      <c r="A11" s="18" t="s">
        <v>125</v>
      </c>
      <c r="B11" s="8">
        <v>0</v>
      </c>
      <c r="C11" s="8">
        <v>0</v>
      </c>
      <c r="D11" s="8">
        <v>200000000</v>
      </c>
      <c r="E11" s="8">
        <v>0</v>
      </c>
      <c r="F11" s="8">
        <v>572783400</v>
      </c>
      <c r="G11" s="8">
        <v>0</v>
      </c>
      <c r="H11" s="9">
        <v>0</v>
      </c>
      <c r="I11" s="18" t="s">
        <v>125</v>
      </c>
      <c r="J11" s="8">
        <v>119828710</v>
      </c>
      <c r="K11" s="7" t="s">
        <v>125</v>
      </c>
      <c r="L11" s="8">
        <v>200000000</v>
      </c>
      <c r="M11" s="8">
        <v>1145566761.72</v>
      </c>
      <c r="N11" s="8">
        <v>0</v>
      </c>
      <c r="O11" s="8">
        <v>108232709.20999999</v>
      </c>
      <c r="P11" s="9">
        <v>108232709.20999999</v>
      </c>
      <c r="Q11" s="10"/>
    </row>
    <row r="12" spans="1:17" x14ac:dyDescent="0.25">
      <c r="A12" s="18" t="s">
        <v>126</v>
      </c>
      <c r="B12" s="8">
        <v>0</v>
      </c>
      <c r="C12" s="8">
        <v>0</v>
      </c>
      <c r="D12" s="8">
        <v>242549100</v>
      </c>
      <c r="E12" s="8">
        <v>0</v>
      </c>
      <c r="F12" s="8">
        <v>242549100</v>
      </c>
      <c r="G12" s="8">
        <v>242549100</v>
      </c>
      <c r="H12" s="9">
        <v>0</v>
      </c>
      <c r="I12" s="18" t="s">
        <v>126</v>
      </c>
      <c r="J12" s="8">
        <v>175174325</v>
      </c>
      <c r="K12" s="7" t="s">
        <v>126</v>
      </c>
      <c r="L12" s="8">
        <v>242549100</v>
      </c>
      <c r="M12" s="8">
        <v>0</v>
      </c>
      <c r="N12" s="8">
        <v>1175744.78</v>
      </c>
      <c r="O12" s="8">
        <v>166751597.78999999</v>
      </c>
      <c r="P12" s="9">
        <v>165575853.00999999</v>
      </c>
      <c r="Q12" s="10"/>
    </row>
    <row r="13" spans="1:17" x14ac:dyDescent="0.25">
      <c r="A13" s="18" t="s">
        <v>127</v>
      </c>
      <c r="B13" s="8">
        <v>0</v>
      </c>
      <c r="C13" s="8">
        <v>0</v>
      </c>
      <c r="D13" s="8">
        <v>22055300</v>
      </c>
      <c r="E13" s="8">
        <v>0</v>
      </c>
      <c r="F13" s="8">
        <v>22055300</v>
      </c>
      <c r="G13" s="8">
        <v>22055300</v>
      </c>
      <c r="H13" s="9">
        <v>0</v>
      </c>
      <c r="I13" s="18" t="s">
        <v>127</v>
      </c>
      <c r="J13" s="8">
        <v>12530000</v>
      </c>
      <c r="K13" s="7" t="s">
        <v>127</v>
      </c>
      <c r="L13" s="8">
        <v>12510228.380000001</v>
      </c>
      <c r="M13" s="8">
        <v>0</v>
      </c>
      <c r="N13" s="8">
        <v>13392</v>
      </c>
      <c r="O13" s="8">
        <v>12523620.380000001</v>
      </c>
      <c r="P13" s="9">
        <v>12510228.380000001</v>
      </c>
      <c r="Q13" s="10"/>
    </row>
    <row r="14" spans="1:17" x14ac:dyDescent="0.25">
      <c r="A14" s="18" t="s">
        <v>128</v>
      </c>
      <c r="B14" s="8">
        <v>0</v>
      </c>
      <c r="C14" s="8">
        <v>0</v>
      </c>
      <c r="D14" s="8">
        <v>76075700</v>
      </c>
      <c r="E14" s="8">
        <v>0</v>
      </c>
      <c r="F14" s="8">
        <v>76075700</v>
      </c>
      <c r="G14" s="8">
        <v>76075700</v>
      </c>
      <c r="H14" s="9">
        <v>0</v>
      </c>
      <c r="I14" s="18" t="s">
        <v>128</v>
      </c>
      <c r="J14" s="8">
        <v>46955771.670000002</v>
      </c>
      <c r="K14" s="7" t="s">
        <v>128</v>
      </c>
      <c r="L14" s="8">
        <v>44908599.729999997</v>
      </c>
      <c r="M14" s="8">
        <v>0</v>
      </c>
      <c r="N14" s="8">
        <v>104396.53</v>
      </c>
      <c r="O14" s="8">
        <v>45012996.259999998</v>
      </c>
      <c r="P14" s="9">
        <v>44908599.729999997</v>
      </c>
      <c r="Q14" s="10"/>
    </row>
    <row r="15" spans="1:17" x14ac:dyDescent="0.25">
      <c r="A15" s="18" t="s">
        <v>129</v>
      </c>
      <c r="B15" s="8">
        <v>0</v>
      </c>
      <c r="C15" s="8">
        <v>0</v>
      </c>
      <c r="D15" s="8">
        <v>3126800</v>
      </c>
      <c r="E15" s="8">
        <v>0</v>
      </c>
      <c r="F15" s="8">
        <v>1563400</v>
      </c>
      <c r="G15" s="8">
        <v>1563400</v>
      </c>
      <c r="H15" s="9">
        <v>0</v>
      </c>
      <c r="I15" s="18" t="s">
        <v>129</v>
      </c>
      <c r="J15" s="8">
        <v>2519000</v>
      </c>
      <c r="K15" s="7" t="s">
        <v>129</v>
      </c>
      <c r="L15" s="8">
        <v>2980049.48</v>
      </c>
      <c r="M15" s="8">
        <v>0</v>
      </c>
      <c r="N15" s="8">
        <v>0</v>
      </c>
      <c r="O15" s="8">
        <v>2413355.4300000002</v>
      </c>
      <c r="P15" s="9">
        <v>2413355.4300000002</v>
      </c>
      <c r="Q15" s="10"/>
    </row>
    <row r="16" spans="1:17" x14ac:dyDescent="0.25">
      <c r="A16" s="18" t="s">
        <v>130</v>
      </c>
      <c r="B16" s="8">
        <v>0</v>
      </c>
      <c r="C16" s="8">
        <v>0</v>
      </c>
      <c r="D16" s="8">
        <v>49739033.32</v>
      </c>
      <c r="E16" s="8">
        <v>0</v>
      </c>
      <c r="F16" s="8">
        <v>16915300</v>
      </c>
      <c r="G16" s="8">
        <v>8457650</v>
      </c>
      <c r="H16" s="9">
        <v>0</v>
      </c>
      <c r="I16" s="18" t="s">
        <v>130</v>
      </c>
      <c r="J16" s="8">
        <v>26181840</v>
      </c>
      <c r="K16" s="7" t="s">
        <v>130</v>
      </c>
      <c r="L16" s="8">
        <v>45278999.200000003</v>
      </c>
      <c r="M16" s="8">
        <v>12614116</v>
      </c>
      <c r="N16" s="8">
        <v>0</v>
      </c>
      <c r="O16" s="8">
        <v>25885222.48</v>
      </c>
      <c r="P16" s="9">
        <v>25885222.48</v>
      </c>
      <c r="Q16" s="10"/>
    </row>
    <row r="17" spans="1:17" x14ac:dyDescent="0.25">
      <c r="A17" s="18" t="s">
        <v>131</v>
      </c>
      <c r="B17" s="8">
        <v>0</v>
      </c>
      <c r="C17" s="8">
        <v>0</v>
      </c>
      <c r="D17" s="8">
        <v>6862400</v>
      </c>
      <c r="E17" s="8">
        <v>0</v>
      </c>
      <c r="F17" s="8">
        <v>6862400</v>
      </c>
      <c r="G17" s="8">
        <v>6862400</v>
      </c>
      <c r="H17" s="9">
        <v>0</v>
      </c>
      <c r="I17" s="18" t="s">
        <v>131</v>
      </c>
      <c r="J17" s="8">
        <v>5718656.6699999999</v>
      </c>
      <c r="K17" s="7" t="s">
        <v>131</v>
      </c>
      <c r="L17" s="8">
        <v>6862400</v>
      </c>
      <c r="M17" s="8">
        <v>0</v>
      </c>
      <c r="N17" s="8">
        <v>0</v>
      </c>
      <c r="O17" s="8">
        <v>4238475.9800000004</v>
      </c>
      <c r="P17" s="9">
        <v>4238475.9800000004</v>
      </c>
      <c r="Q17" s="10"/>
    </row>
    <row r="18" spans="1:17" x14ac:dyDescent="0.25">
      <c r="A18" s="18" t="s">
        <v>132</v>
      </c>
      <c r="B18" s="8">
        <v>0</v>
      </c>
      <c r="C18" s="8">
        <v>0</v>
      </c>
      <c r="D18" s="8">
        <v>200000</v>
      </c>
      <c r="E18" s="8">
        <v>0</v>
      </c>
      <c r="F18" s="8">
        <v>0</v>
      </c>
      <c r="G18" s="8">
        <v>0</v>
      </c>
      <c r="H18" s="9">
        <v>0</v>
      </c>
      <c r="I18" s="18" t="s">
        <v>132</v>
      </c>
      <c r="J18" s="8">
        <v>0</v>
      </c>
      <c r="K18" s="7" t="s">
        <v>132</v>
      </c>
      <c r="L18" s="8">
        <v>200000</v>
      </c>
      <c r="M18" s="8">
        <v>0</v>
      </c>
      <c r="N18" s="8">
        <v>0</v>
      </c>
      <c r="O18" s="8">
        <v>0</v>
      </c>
      <c r="P18" s="9">
        <v>0</v>
      </c>
      <c r="Q18" s="10"/>
    </row>
    <row r="19" spans="1:17" x14ac:dyDescent="0.25">
      <c r="A19" s="18" t="s">
        <v>133</v>
      </c>
      <c r="B19" s="8">
        <v>0</v>
      </c>
      <c r="C19" s="8">
        <v>0</v>
      </c>
      <c r="D19" s="8">
        <v>9388500</v>
      </c>
      <c r="E19" s="8">
        <v>0</v>
      </c>
      <c r="F19" s="8">
        <v>9618500</v>
      </c>
      <c r="G19" s="8">
        <v>9618500</v>
      </c>
      <c r="H19" s="9">
        <v>0</v>
      </c>
      <c r="I19" s="18" t="s">
        <v>133</v>
      </c>
      <c r="J19" s="8">
        <v>7823751.6699999999</v>
      </c>
      <c r="K19" s="7" t="s">
        <v>133</v>
      </c>
      <c r="L19" s="8">
        <v>5571284</v>
      </c>
      <c r="M19" s="8">
        <v>0</v>
      </c>
      <c r="N19" s="8">
        <v>0</v>
      </c>
      <c r="O19" s="8">
        <v>5571284</v>
      </c>
      <c r="P19" s="9">
        <v>5571284</v>
      </c>
      <c r="Q19" s="10"/>
    </row>
    <row r="20" spans="1:17" x14ac:dyDescent="0.25">
      <c r="A20" s="18" t="s">
        <v>134</v>
      </c>
      <c r="B20" s="8">
        <v>0</v>
      </c>
      <c r="C20" s="8">
        <v>0</v>
      </c>
      <c r="D20" s="8">
        <v>390000</v>
      </c>
      <c r="E20" s="8">
        <v>0</v>
      </c>
      <c r="F20" s="8">
        <v>360000</v>
      </c>
      <c r="G20" s="8">
        <v>360000</v>
      </c>
      <c r="H20" s="9">
        <v>0</v>
      </c>
      <c r="I20" s="18" t="s">
        <v>134</v>
      </c>
      <c r="J20" s="8">
        <v>292005</v>
      </c>
      <c r="K20" s="7" t="s">
        <v>134</v>
      </c>
      <c r="L20" s="8">
        <v>291633</v>
      </c>
      <c r="M20" s="8">
        <v>0</v>
      </c>
      <c r="N20" s="8">
        <v>0</v>
      </c>
      <c r="O20" s="8">
        <v>291633</v>
      </c>
      <c r="P20" s="9">
        <v>291633</v>
      </c>
      <c r="Q20" s="10"/>
    </row>
    <row r="21" spans="1:17" x14ac:dyDescent="0.25">
      <c r="A21" s="18" t="s">
        <v>135</v>
      </c>
      <c r="B21" s="8">
        <v>0</v>
      </c>
      <c r="C21" s="8">
        <v>0</v>
      </c>
      <c r="D21" s="8">
        <v>85889900</v>
      </c>
      <c r="E21" s="8">
        <v>0</v>
      </c>
      <c r="F21" s="8">
        <v>71376300</v>
      </c>
      <c r="G21" s="8">
        <v>71376300</v>
      </c>
      <c r="H21" s="9">
        <v>0</v>
      </c>
      <c r="I21" s="18" t="s">
        <v>135</v>
      </c>
      <c r="J21" s="8">
        <v>68729008.340000004</v>
      </c>
      <c r="K21" s="7" t="s">
        <v>135</v>
      </c>
      <c r="L21" s="8">
        <v>85889900</v>
      </c>
      <c r="M21" s="8">
        <v>0</v>
      </c>
      <c r="N21" s="8">
        <v>522080.56</v>
      </c>
      <c r="O21" s="8">
        <v>65053069.530000001</v>
      </c>
      <c r="P21" s="9">
        <v>64530988.969999999</v>
      </c>
      <c r="Q21" s="10"/>
    </row>
    <row r="22" spans="1:17" x14ac:dyDescent="0.25">
      <c r="A22" s="18" t="s">
        <v>136</v>
      </c>
      <c r="B22" s="8">
        <v>0</v>
      </c>
      <c r="C22" s="8">
        <v>0</v>
      </c>
      <c r="D22" s="31">
        <v>1000000</v>
      </c>
      <c r="E22" s="8">
        <v>0</v>
      </c>
      <c r="F22" s="8">
        <v>1000000</v>
      </c>
      <c r="G22" s="8">
        <v>1000000</v>
      </c>
      <c r="H22" s="9">
        <v>0</v>
      </c>
      <c r="I22" s="18" t="s">
        <v>136</v>
      </c>
      <c r="J22" s="8">
        <v>319487.95</v>
      </c>
      <c r="K22" s="7" t="s">
        <v>136</v>
      </c>
      <c r="L22" s="8">
        <v>319487.95</v>
      </c>
      <c r="M22" s="8">
        <v>0</v>
      </c>
      <c r="N22" s="8">
        <v>0</v>
      </c>
      <c r="O22" s="8">
        <v>319487.95</v>
      </c>
      <c r="P22" s="9">
        <v>319487.95</v>
      </c>
      <c r="Q22" s="10"/>
    </row>
    <row r="23" spans="1:17" x14ac:dyDescent="0.25">
      <c r="A23" s="18" t="s">
        <v>137</v>
      </c>
      <c r="B23" s="8">
        <v>0</v>
      </c>
      <c r="C23" s="8">
        <v>0</v>
      </c>
      <c r="D23" s="8">
        <v>25938700</v>
      </c>
      <c r="E23" s="8">
        <v>0</v>
      </c>
      <c r="F23" s="8">
        <v>21555600</v>
      </c>
      <c r="G23" s="8">
        <v>21555600</v>
      </c>
      <c r="H23" s="9">
        <v>0</v>
      </c>
      <c r="I23" s="18" t="s">
        <v>137</v>
      </c>
      <c r="J23" s="8">
        <v>18612601.670000002</v>
      </c>
      <c r="K23" s="7" t="s">
        <v>137</v>
      </c>
      <c r="L23" s="8">
        <v>18321064.059999999</v>
      </c>
      <c r="M23" s="8">
        <v>0</v>
      </c>
      <c r="N23" s="8">
        <v>0</v>
      </c>
      <c r="O23" s="8">
        <v>18321064.059999999</v>
      </c>
      <c r="P23" s="9">
        <v>18321064.059999999</v>
      </c>
      <c r="Q23" s="10"/>
    </row>
    <row r="24" spans="1:17" x14ac:dyDescent="0.25">
      <c r="A24" s="18" t="s">
        <v>138</v>
      </c>
      <c r="B24" s="8">
        <v>0</v>
      </c>
      <c r="C24" s="8">
        <v>0</v>
      </c>
      <c r="D24" s="8">
        <v>71881500</v>
      </c>
      <c r="E24" s="8">
        <v>0</v>
      </c>
      <c r="F24" s="8">
        <v>17288250</v>
      </c>
      <c r="G24" s="8">
        <v>17288250</v>
      </c>
      <c r="H24" s="9">
        <v>0</v>
      </c>
      <c r="I24" s="18" t="s">
        <v>138</v>
      </c>
      <c r="J24" s="8">
        <v>3717499.96</v>
      </c>
      <c r="K24" s="7" t="s">
        <v>138</v>
      </c>
      <c r="L24" s="8">
        <v>141056492.00999999</v>
      </c>
      <c r="M24" s="8">
        <v>0</v>
      </c>
      <c r="N24" s="8">
        <v>0</v>
      </c>
      <c r="O24" s="8">
        <v>3717499.96</v>
      </c>
      <c r="P24" s="9">
        <v>3717499.96</v>
      </c>
      <c r="Q24" s="10"/>
    </row>
    <row r="25" spans="1:17" x14ac:dyDescent="0.25">
      <c r="A25" s="18" t="s">
        <v>139</v>
      </c>
      <c r="B25" s="8">
        <v>0</v>
      </c>
      <c r="C25" s="8">
        <v>0</v>
      </c>
      <c r="D25" s="31">
        <v>3536900</v>
      </c>
      <c r="E25" s="8">
        <v>0</v>
      </c>
      <c r="F25" s="8">
        <v>1499900</v>
      </c>
      <c r="G25" s="8">
        <v>1455950</v>
      </c>
      <c r="H25" s="9">
        <v>0</v>
      </c>
      <c r="I25" s="18" t="s">
        <v>139</v>
      </c>
      <c r="J25" s="8">
        <v>1946634.5</v>
      </c>
      <c r="K25" s="7" t="s">
        <v>139</v>
      </c>
      <c r="L25" s="8">
        <v>3519739.36</v>
      </c>
      <c r="M25" s="8">
        <v>0</v>
      </c>
      <c r="N25" s="8">
        <v>0</v>
      </c>
      <c r="O25" s="8">
        <v>1946634.5</v>
      </c>
      <c r="P25" s="9">
        <v>1946634.5</v>
      </c>
      <c r="Q25" s="10"/>
    </row>
    <row r="26" spans="1:17" x14ac:dyDescent="0.25">
      <c r="A26" s="18" t="s">
        <v>140</v>
      </c>
      <c r="B26" s="8">
        <v>0</v>
      </c>
      <c r="C26" s="8">
        <v>0</v>
      </c>
      <c r="D26" s="31">
        <v>490000</v>
      </c>
      <c r="E26" s="8">
        <v>0</v>
      </c>
      <c r="F26" s="8">
        <v>690000</v>
      </c>
      <c r="G26" s="8">
        <v>690000</v>
      </c>
      <c r="H26" s="9">
        <v>0</v>
      </c>
      <c r="I26" s="18" t="s">
        <v>140</v>
      </c>
      <c r="J26" s="8">
        <v>161803</v>
      </c>
      <c r="K26" s="7" t="s">
        <v>140</v>
      </c>
      <c r="L26" s="8">
        <v>161803</v>
      </c>
      <c r="M26" s="8">
        <v>0</v>
      </c>
      <c r="N26" s="8">
        <v>0</v>
      </c>
      <c r="O26" s="8">
        <v>161803</v>
      </c>
      <c r="P26" s="9">
        <v>161803</v>
      </c>
      <c r="Q26" s="10"/>
    </row>
    <row r="27" spans="1:17" x14ac:dyDescent="0.25">
      <c r="A27" s="18" t="s">
        <v>141</v>
      </c>
      <c r="B27" s="8">
        <v>0</v>
      </c>
      <c r="C27" s="8">
        <v>0</v>
      </c>
      <c r="D27" s="31">
        <v>270000</v>
      </c>
      <c r="E27" s="8">
        <v>0</v>
      </c>
      <c r="F27" s="8">
        <v>70000</v>
      </c>
      <c r="G27" s="8">
        <v>70000</v>
      </c>
      <c r="H27" s="9">
        <v>0</v>
      </c>
      <c r="I27" s="18" t="s">
        <v>141</v>
      </c>
      <c r="J27" s="8">
        <v>102825</v>
      </c>
      <c r="K27" s="7" t="s">
        <v>141</v>
      </c>
      <c r="L27" s="8">
        <v>102825</v>
      </c>
      <c r="M27" s="8">
        <v>0</v>
      </c>
      <c r="N27" s="8">
        <v>0</v>
      </c>
      <c r="O27" s="8">
        <v>102825</v>
      </c>
      <c r="P27" s="9">
        <v>102825</v>
      </c>
      <c r="Q27" s="10"/>
    </row>
    <row r="28" spans="1:17" x14ac:dyDescent="0.25">
      <c r="A28" s="18" t="s">
        <v>142</v>
      </c>
      <c r="B28" s="8">
        <v>0</v>
      </c>
      <c r="C28" s="8">
        <v>0</v>
      </c>
      <c r="D28" s="31">
        <v>30000</v>
      </c>
      <c r="E28" s="8">
        <v>0</v>
      </c>
      <c r="F28" s="8">
        <v>30000</v>
      </c>
      <c r="G28" s="8">
        <v>30000</v>
      </c>
      <c r="H28" s="9">
        <v>0</v>
      </c>
      <c r="I28" s="18" t="s">
        <v>142</v>
      </c>
      <c r="J28" s="8">
        <v>10500</v>
      </c>
      <c r="K28" s="7" t="s">
        <v>142</v>
      </c>
      <c r="L28" s="8">
        <v>500</v>
      </c>
      <c r="M28" s="8">
        <v>0</v>
      </c>
      <c r="N28" s="8">
        <v>0</v>
      </c>
      <c r="O28" s="8">
        <v>500</v>
      </c>
      <c r="P28" s="9">
        <v>500</v>
      </c>
      <c r="Q28" s="10"/>
    </row>
    <row r="29" spans="1:17" x14ac:dyDescent="0.25">
      <c r="A29" s="18" t="s">
        <v>143</v>
      </c>
      <c r="B29" s="8">
        <v>0</v>
      </c>
      <c r="C29" s="8">
        <v>0</v>
      </c>
      <c r="D29" s="8">
        <v>411904200</v>
      </c>
      <c r="E29" s="8">
        <v>0</v>
      </c>
      <c r="F29" s="8">
        <v>411904200</v>
      </c>
      <c r="G29" s="8">
        <v>411904200</v>
      </c>
      <c r="H29" s="9">
        <v>0</v>
      </c>
      <c r="I29" s="18" t="s">
        <v>143</v>
      </c>
      <c r="J29" s="8">
        <v>330121990</v>
      </c>
      <c r="K29" s="7" t="s">
        <v>143</v>
      </c>
      <c r="L29" s="8">
        <v>411904200</v>
      </c>
      <c r="M29" s="8">
        <v>0</v>
      </c>
      <c r="N29" s="8">
        <v>471423.16</v>
      </c>
      <c r="O29" s="8">
        <v>325678718.81999999</v>
      </c>
      <c r="P29" s="9">
        <v>325207295.66000003</v>
      </c>
      <c r="Q29" s="10"/>
    </row>
    <row r="30" spans="1:17" x14ac:dyDescent="0.25">
      <c r="A30" s="18" t="s">
        <v>144</v>
      </c>
      <c r="B30" s="8">
        <v>0</v>
      </c>
      <c r="C30" s="8">
        <v>0</v>
      </c>
      <c r="D30" s="8">
        <v>4900000</v>
      </c>
      <c r="E30" s="8">
        <v>0</v>
      </c>
      <c r="F30" s="8">
        <v>4900000</v>
      </c>
      <c r="G30" s="8">
        <v>4900000</v>
      </c>
      <c r="H30" s="9">
        <v>0</v>
      </c>
      <c r="I30" s="18" t="s">
        <v>144</v>
      </c>
      <c r="J30" s="8">
        <v>2600000</v>
      </c>
      <c r="K30" s="7" t="s">
        <v>144</v>
      </c>
      <c r="L30" s="8">
        <v>2504432.11</v>
      </c>
      <c r="M30" s="8">
        <v>0</v>
      </c>
      <c r="N30" s="8">
        <v>59225</v>
      </c>
      <c r="O30" s="8">
        <v>2554625.11</v>
      </c>
      <c r="P30" s="9">
        <v>2495400.11</v>
      </c>
      <c r="Q30" s="10"/>
    </row>
    <row r="31" spans="1:17" x14ac:dyDescent="0.25">
      <c r="A31" s="18" t="s">
        <v>145</v>
      </c>
      <c r="B31" s="8">
        <v>0</v>
      </c>
      <c r="C31" s="8">
        <v>0</v>
      </c>
      <c r="D31" s="8">
        <v>123512500</v>
      </c>
      <c r="E31" s="8">
        <v>0</v>
      </c>
      <c r="F31" s="8">
        <v>123512500</v>
      </c>
      <c r="G31" s="8">
        <v>123512500</v>
      </c>
      <c r="H31" s="9">
        <v>0</v>
      </c>
      <c r="I31" s="18" t="s">
        <v>145</v>
      </c>
      <c r="J31" s="8">
        <v>98641678.329999998</v>
      </c>
      <c r="K31" s="7" t="s">
        <v>145</v>
      </c>
      <c r="L31" s="8">
        <v>97536209.430000007</v>
      </c>
      <c r="M31" s="8">
        <v>0</v>
      </c>
      <c r="N31" s="8">
        <v>8370.2000000000007</v>
      </c>
      <c r="O31" s="8">
        <v>97544579.629999995</v>
      </c>
      <c r="P31" s="9">
        <v>97536209.430000007</v>
      </c>
      <c r="Q31" s="10"/>
    </row>
    <row r="32" spans="1:17" x14ac:dyDescent="0.25">
      <c r="A32" s="18" t="s">
        <v>146</v>
      </c>
      <c r="B32" s="8">
        <v>0</v>
      </c>
      <c r="C32" s="8">
        <v>0</v>
      </c>
      <c r="D32" s="8">
        <v>4766390.2699999996</v>
      </c>
      <c r="E32" s="8">
        <v>0</v>
      </c>
      <c r="F32" s="8">
        <v>2172650</v>
      </c>
      <c r="G32" s="8">
        <v>2158000</v>
      </c>
      <c r="H32" s="9">
        <v>0</v>
      </c>
      <c r="I32" s="18" t="s">
        <v>146</v>
      </c>
      <c r="J32" s="8">
        <v>3915000</v>
      </c>
      <c r="K32" s="7" t="s">
        <v>146</v>
      </c>
      <c r="L32" s="8">
        <v>4766390.2699999996</v>
      </c>
      <c r="M32" s="8">
        <v>0</v>
      </c>
      <c r="N32" s="8">
        <v>0</v>
      </c>
      <c r="O32" s="8">
        <v>3858725.12</v>
      </c>
      <c r="P32" s="9">
        <v>3858725.12</v>
      </c>
      <c r="Q32" s="10"/>
    </row>
    <row r="33" spans="1:17" x14ac:dyDescent="0.25">
      <c r="A33" s="18" t="s">
        <v>147</v>
      </c>
      <c r="B33" s="8">
        <v>0</v>
      </c>
      <c r="C33" s="8">
        <v>0</v>
      </c>
      <c r="D33" s="8">
        <v>500000</v>
      </c>
      <c r="E33" s="8">
        <v>0</v>
      </c>
      <c r="F33" s="8">
        <v>0</v>
      </c>
      <c r="G33" s="8">
        <v>0</v>
      </c>
      <c r="H33" s="9">
        <v>0</v>
      </c>
      <c r="I33" s="18" t="s">
        <v>147</v>
      </c>
      <c r="J33" s="8">
        <v>0</v>
      </c>
      <c r="K33" s="7" t="s">
        <v>147</v>
      </c>
      <c r="L33" s="8">
        <v>500000</v>
      </c>
      <c r="M33" s="8">
        <v>0</v>
      </c>
      <c r="N33" s="8">
        <v>0</v>
      </c>
      <c r="O33" s="8">
        <v>0</v>
      </c>
      <c r="P33" s="9">
        <v>0</v>
      </c>
      <c r="Q33" s="10"/>
    </row>
    <row r="34" spans="1:17" x14ac:dyDescent="0.25">
      <c r="A34" s="18" t="s">
        <v>148</v>
      </c>
      <c r="B34" s="8">
        <v>0</v>
      </c>
      <c r="C34" s="8">
        <v>0</v>
      </c>
      <c r="D34" s="8">
        <v>35581519.009999998</v>
      </c>
      <c r="E34" s="8">
        <v>0</v>
      </c>
      <c r="F34" s="8">
        <v>15380250</v>
      </c>
      <c r="G34" s="8">
        <v>15380250</v>
      </c>
      <c r="H34" s="9">
        <v>0</v>
      </c>
      <c r="I34" s="18" t="s">
        <v>148</v>
      </c>
      <c r="J34" s="8">
        <v>26073370</v>
      </c>
      <c r="K34" s="7" t="s">
        <v>148</v>
      </c>
      <c r="L34" s="8">
        <v>35320499.979999997</v>
      </c>
      <c r="M34" s="8">
        <v>0</v>
      </c>
      <c r="N34" s="8">
        <v>0</v>
      </c>
      <c r="O34" s="8">
        <v>24421315.079999998</v>
      </c>
      <c r="P34" s="9">
        <v>24421315.079999998</v>
      </c>
      <c r="Q34" s="10"/>
    </row>
    <row r="35" spans="1:17" x14ac:dyDescent="0.25">
      <c r="A35" s="18" t="s">
        <v>149</v>
      </c>
      <c r="B35" s="8">
        <v>0</v>
      </c>
      <c r="C35" s="8">
        <v>0</v>
      </c>
      <c r="D35" s="8">
        <v>10802800</v>
      </c>
      <c r="E35" s="8">
        <v>0</v>
      </c>
      <c r="F35" s="8">
        <v>10802800</v>
      </c>
      <c r="G35" s="8">
        <v>10802800</v>
      </c>
      <c r="H35" s="9">
        <v>0</v>
      </c>
      <c r="I35" s="18" t="s">
        <v>149</v>
      </c>
      <c r="J35" s="8">
        <v>9002343.3300000001</v>
      </c>
      <c r="K35" s="7" t="s">
        <v>149</v>
      </c>
      <c r="L35" s="8">
        <v>10802800</v>
      </c>
      <c r="M35" s="8">
        <v>0</v>
      </c>
      <c r="N35" s="8">
        <v>0</v>
      </c>
      <c r="O35" s="8">
        <v>6975178.9100000001</v>
      </c>
      <c r="P35" s="9">
        <v>6975178.9100000001</v>
      </c>
      <c r="Q35" s="10"/>
    </row>
    <row r="36" spans="1:17" x14ac:dyDescent="0.25">
      <c r="A36" s="18" t="s">
        <v>150</v>
      </c>
      <c r="B36" s="8">
        <v>0</v>
      </c>
      <c r="C36" s="8">
        <v>0</v>
      </c>
      <c r="D36" s="8">
        <v>10800000</v>
      </c>
      <c r="E36" s="8">
        <v>0</v>
      </c>
      <c r="F36" s="8">
        <v>0</v>
      </c>
      <c r="G36" s="8">
        <v>0</v>
      </c>
      <c r="H36" s="9">
        <v>0</v>
      </c>
      <c r="I36" s="18" t="s">
        <v>150</v>
      </c>
      <c r="J36" s="8">
        <v>2375000</v>
      </c>
      <c r="K36" s="7" t="s">
        <v>150</v>
      </c>
      <c r="L36" s="8">
        <v>10622106.199999999</v>
      </c>
      <c r="M36" s="8">
        <v>0</v>
      </c>
      <c r="N36" s="8">
        <v>0</v>
      </c>
      <c r="O36" s="8">
        <v>2230512.2799999998</v>
      </c>
      <c r="P36" s="9">
        <v>2230512.2799999998</v>
      </c>
      <c r="Q36" s="10"/>
    </row>
    <row r="37" spans="1:17" x14ac:dyDescent="0.25">
      <c r="A37" s="18" t="s">
        <v>151</v>
      </c>
      <c r="B37" s="8">
        <v>0</v>
      </c>
      <c r="C37" s="8">
        <v>0</v>
      </c>
      <c r="D37" s="8">
        <v>4800000</v>
      </c>
      <c r="E37" s="8">
        <v>0</v>
      </c>
      <c r="F37" s="8">
        <v>4800000</v>
      </c>
      <c r="G37" s="8">
        <v>4800000</v>
      </c>
      <c r="H37" s="9">
        <v>0</v>
      </c>
      <c r="I37" s="18" t="s">
        <v>151</v>
      </c>
      <c r="J37" s="8">
        <v>4000000</v>
      </c>
      <c r="K37" s="7" t="s">
        <v>151</v>
      </c>
      <c r="L37" s="8">
        <v>3600000</v>
      </c>
      <c r="M37" s="8">
        <v>0</v>
      </c>
      <c r="N37" s="8">
        <v>0</v>
      </c>
      <c r="O37" s="8">
        <v>3600000</v>
      </c>
      <c r="P37" s="9">
        <v>3600000</v>
      </c>
      <c r="Q37" s="10"/>
    </row>
    <row r="38" spans="1:17" x14ac:dyDescent="0.25">
      <c r="A38" s="18" t="s">
        <v>152</v>
      </c>
      <c r="B38" s="8">
        <v>0</v>
      </c>
      <c r="C38" s="8">
        <v>0</v>
      </c>
      <c r="D38" s="8">
        <v>3400000</v>
      </c>
      <c r="E38" s="8">
        <v>0</v>
      </c>
      <c r="F38" s="8">
        <v>700000</v>
      </c>
      <c r="G38" s="8">
        <v>700000</v>
      </c>
      <c r="H38" s="9">
        <v>0</v>
      </c>
      <c r="I38" s="18" t="s">
        <v>152</v>
      </c>
      <c r="J38" s="8">
        <v>3386003.33</v>
      </c>
      <c r="K38" s="7" t="s">
        <v>152</v>
      </c>
      <c r="L38" s="8">
        <v>3386003.33</v>
      </c>
      <c r="M38" s="8">
        <v>0</v>
      </c>
      <c r="N38" s="8">
        <v>0</v>
      </c>
      <c r="O38" s="8">
        <v>3386003.33</v>
      </c>
      <c r="P38" s="9">
        <v>3386003.33</v>
      </c>
      <c r="Q38" s="10"/>
    </row>
    <row r="39" spans="1:17" x14ac:dyDescent="0.25">
      <c r="A39" s="18" t="s">
        <v>153</v>
      </c>
      <c r="B39" s="8">
        <v>0</v>
      </c>
      <c r="C39" s="8">
        <v>0</v>
      </c>
      <c r="D39" s="8">
        <v>28553000</v>
      </c>
      <c r="E39" s="8">
        <v>0</v>
      </c>
      <c r="F39" s="8">
        <v>14276500</v>
      </c>
      <c r="G39" s="8">
        <v>14276500</v>
      </c>
      <c r="H39" s="9">
        <v>0</v>
      </c>
      <c r="I39" s="18" t="s">
        <v>153</v>
      </c>
      <c r="J39" s="8">
        <v>14889430</v>
      </c>
      <c r="K39" s="7" t="s">
        <v>153</v>
      </c>
      <c r="L39" s="8">
        <v>22269392.84</v>
      </c>
      <c r="M39" s="8">
        <v>0</v>
      </c>
      <c r="N39" s="8">
        <v>0</v>
      </c>
      <c r="O39" s="8">
        <v>14889392.84</v>
      </c>
      <c r="P39" s="9">
        <v>14889392.84</v>
      </c>
      <c r="Q39" s="10"/>
    </row>
    <row r="40" spans="1:17" x14ac:dyDescent="0.25">
      <c r="A40" s="18" t="s">
        <v>154</v>
      </c>
      <c r="B40" s="8">
        <v>0</v>
      </c>
      <c r="C40" s="8">
        <v>0</v>
      </c>
      <c r="D40" s="8">
        <v>94788490</v>
      </c>
      <c r="E40" s="8">
        <v>0</v>
      </c>
      <c r="F40" s="8">
        <v>0</v>
      </c>
      <c r="G40" s="8">
        <v>0</v>
      </c>
      <c r="H40" s="9">
        <v>0</v>
      </c>
      <c r="I40" s="18" t="s">
        <v>154</v>
      </c>
      <c r="J40" s="8">
        <v>0</v>
      </c>
      <c r="K40" s="7" t="s">
        <v>154</v>
      </c>
      <c r="L40" s="8">
        <v>94788490</v>
      </c>
      <c r="M40" s="8">
        <v>0</v>
      </c>
      <c r="N40" s="8">
        <v>0</v>
      </c>
      <c r="O40" s="8">
        <v>0</v>
      </c>
      <c r="P40" s="9">
        <v>0</v>
      </c>
      <c r="Q40" s="10"/>
    </row>
    <row r="41" spans="1:17" x14ac:dyDescent="0.25">
      <c r="A41" s="18" t="s">
        <v>155</v>
      </c>
      <c r="B41" s="8">
        <v>0</v>
      </c>
      <c r="C41" s="8">
        <v>0</v>
      </c>
      <c r="D41" s="8">
        <v>38223600</v>
      </c>
      <c r="E41" s="8">
        <v>0</v>
      </c>
      <c r="F41" s="8">
        <v>38223600</v>
      </c>
      <c r="G41" s="8">
        <v>38223600</v>
      </c>
      <c r="H41" s="9">
        <v>0</v>
      </c>
      <c r="I41" s="18" t="s">
        <v>155</v>
      </c>
      <c r="J41" s="8">
        <v>34544660</v>
      </c>
      <c r="K41" s="7" t="s">
        <v>179</v>
      </c>
      <c r="L41" s="8">
        <v>0</v>
      </c>
      <c r="M41" s="8">
        <v>0</v>
      </c>
      <c r="N41" s="8">
        <v>0</v>
      </c>
      <c r="O41" s="8">
        <v>0</v>
      </c>
      <c r="P41" s="9">
        <v>0</v>
      </c>
      <c r="Q41" s="10"/>
    </row>
    <row r="42" spans="1:17" x14ac:dyDescent="0.25">
      <c r="A42" s="18" t="s">
        <v>156</v>
      </c>
      <c r="B42" s="8">
        <v>0</v>
      </c>
      <c r="C42" s="8">
        <v>0</v>
      </c>
      <c r="D42" s="8">
        <v>800000</v>
      </c>
      <c r="E42" s="8">
        <v>0</v>
      </c>
      <c r="F42" s="8">
        <v>500000</v>
      </c>
      <c r="G42" s="8">
        <v>500000</v>
      </c>
      <c r="H42" s="9">
        <v>0</v>
      </c>
      <c r="I42" s="18" t="s">
        <v>156</v>
      </c>
      <c r="J42" s="8">
        <v>400000</v>
      </c>
      <c r="K42" s="7" t="s">
        <v>155</v>
      </c>
      <c r="L42" s="8">
        <v>38223600</v>
      </c>
      <c r="M42" s="8">
        <v>0</v>
      </c>
      <c r="N42" s="8">
        <v>115727.92</v>
      </c>
      <c r="O42" s="8">
        <v>33395289.140000001</v>
      </c>
      <c r="P42" s="9">
        <v>33279561.219999999</v>
      </c>
      <c r="Q42" s="10"/>
    </row>
    <row r="43" spans="1:17" x14ac:dyDescent="0.25">
      <c r="A43" s="18" t="s">
        <v>157</v>
      </c>
      <c r="B43" s="8">
        <v>0</v>
      </c>
      <c r="C43" s="8">
        <v>0</v>
      </c>
      <c r="D43" s="8">
        <v>11305700</v>
      </c>
      <c r="E43" s="8">
        <v>0</v>
      </c>
      <c r="F43" s="8">
        <v>11305700</v>
      </c>
      <c r="G43" s="8">
        <v>11305700</v>
      </c>
      <c r="H43" s="9">
        <v>0</v>
      </c>
      <c r="I43" s="18" t="s">
        <v>157</v>
      </c>
      <c r="J43" s="8">
        <v>9447183.3300000001</v>
      </c>
      <c r="K43" s="7" t="s">
        <v>156</v>
      </c>
      <c r="L43" s="8">
        <v>306316</v>
      </c>
      <c r="M43" s="8">
        <v>0</v>
      </c>
      <c r="N43" s="8">
        <v>62466</v>
      </c>
      <c r="O43" s="8">
        <v>368782</v>
      </c>
      <c r="P43" s="9">
        <v>306316</v>
      </c>
      <c r="Q43" s="10"/>
    </row>
    <row r="44" spans="1:17" x14ac:dyDescent="0.25">
      <c r="A44" s="18" t="s">
        <v>158</v>
      </c>
      <c r="B44" s="8">
        <v>0</v>
      </c>
      <c r="C44" s="8">
        <v>0</v>
      </c>
      <c r="D44" s="8">
        <v>1382400</v>
      </c>
      <c r="E44" s="8">
        <v>0</v>
      </c>
      <c r="F44" s="8">
        <v>127200</v>
      </c>
      <c r="G44" s="8">
        <v>127200</v>
      </c>
      <c r="H44" s="9">
        <v>0</v>
      </c>
      <c r="I44" s="18" t="s">
        <v>158</v>
      </c>
      <c r="J44" s="8">
        <v>834000</v>
      </c>
      <c r="K44" s="7" t="s">
        <v>157</v>
      </c>
      <c r="L44" s="8">
        <v>8484095.3399999999</v>
      </c>
      <c r="M44" s="8">
        <v>0</v>
      </c>
      <c r="N44" s="8">
        <v>0</v>
      </c>
      <c r="O44" s="8">
        <v>8484095.3399999999</v>
      </c>
      <c r="P44" s="9">
        <v>8484095.3399999999</v>
      </c>
      <c r="Q44" s="10"/>
    </row>
    <row r="45" spans="1:17" x14ac:dyDescent="0.25">
      <c r="A45" s="18" t="s">
        <v>159</v>
      </c>
      <c r="B45" s="8">
        <v>0</v>
      </c>
      <c r="C45" s="8">
        <v>0</v>
      </c>
      <c r="D45" s="8">
        <v>1997100</v>
      </c>
      <c r="E45" s="8">
        <v>0</v>
      </c>
      <c r="F45" s="8">
        <v>572500</v>
      </c>
      <c r="G45" s="8">
        <v>417550</v>
      </c>
      <c r="H45" s="9">
        <v>0</v>
      </c>
      <c r="I45" s="18" t="s">
        <v>159</v>
      </c>
      <c r="J45" s="8">
        <v>745000</v>
      </c>
      <c r="K45" s="7" t="s">
        <v>158</v>
      </c>
      <c r="L45" s="8">
        <v>1105276.5</v>
      </c>
      <c r="M45" s="8">
        <v>0</v>
      </c>
      <c r="N45" s="8">
        <v>0</v>
      </c>
      <c r="O45" s="8">
        <v>776188.53</v>
      </c>
      <c r="P45" s="9">
        <v>776188.53</v>
      </c>
      <c r="Q45" s="10"/>
    </row>
    <row r="46" spans="1:17" x14ac:dyDescent="0.25">
      <c r="A46" s="18" t="s">
        <v>160</v>
      </c>
      <c r="B46" s="8">
        <v>0</v>
      </c>
      <c r="C46" s="8">
        <v>0</v>
      </c>
      <c r="D46" s="8">
        <v>8000</v>
      </c>
      <c r="E46" s="8">
        <v>0</v>
      </c>
      <c r="F46" s="8">
        <v>8000</v>
      </c>
      <c r="G46" s="8">
        <v>8000</v>
      </c>
      <c r="H46" s="9">
        <v>0</v>
      </c>
      <c r="I46" s="18" t="s">
        <v>160</v>
      </c>
      <c r="J46" s="8">
        <v>4666.67</v>
      </c>
      <c r="K46" s="18" t="s">
        <v>160</v>
      </c>
      <c r="L46" s="8"/>
      <c r="M46" s="8"/>
      <c r="N46" s="8"/>
      <c r="O46" s="8"/>
      <c r="P46" s="9"/>
      <c r="Q46" s="10"/>
    </row>
    <row r="47" spans="1:17" x14ac:dyDescent="0.25">
      <c r="A47" s="18" t="s">
        <v>161</v>
      </c>
      <c r="B47" s="8">
        <v>0</v>
      </c>
      <c r="C47" s="8">
        <v>0</v>
      </c>
      <c r="D47" s="31">
        <v>429046400</v>
      </c>
      <c r="E47" s="8">
        <v>0</v>
      </c>
      <c r="F47" s="8">
        <v>261000000</v>
      </c>
      <c r="G47" s="8">
        <v>261000000</v>
      </c>
      <c r="H47" s="9">
        <v>0</v>
      </c>
      <c r="I47" s="18" t="s">
        <v>161</v>
      </c>
      <c r="J47" s="8">
        <v>291037363.19999999</v>
      </c>
      <c r="K47" s="7" t="s">
        <v>159</v>
      </c>
      <c r="L47" s="8">
        <v>842263.46</v>
      </c>
      <c r="M47" s="8">
        <v>0</v>
      </c>
      <c r="N47" s="8">
        <v>0</v>
      </c>
      <c r="O47" s="8">
        <v>702896.66</v>
      </c>
      <c r="P47" s="9">
        <v>702896.66</v>
      </c>
      <c r="Q47" s="10"/>
    </row>
    <row r="48" spans="1:17" x14ac:dyDescent="0.25">
      <c r="A48" s="18" t="s">
        <v>162</v>
      </c>
      <c r="B48" s="8">
        <v>0</v>
      </c>
      <c r="C48" s="8">
        <v>0</v>
      </c>
      <c r="D48" s="8">
        <v>39226000</v>
      </c>
      <c r="E48" s="8">
        <v>0</v>
      </c>
      <c r="F48" s="8">
        <v>0</v>
      </c>
      <c r="G48" s="8">
        <v>0</v>
      </c>
      <c r="H48" s="9">
        <v>0</v>
      </c>
      <c r="I48" s="18" t="s">
        <v>162</v>
      </c>
      <c r="J48" s="8">
        <v>17525241</v>
      </c>
      <c r="K48" s="7" t="s">
        <v>161</v>
      </c>
      <c r="L48" s="8">
        <v>291037363.19999999</v>
      </c>
      <c r="M48" s="8">
        <v>0</v>
      </c>
      <c r="N48" s="8">
        <v>0</v>
      </c>
      <c r="O48" s="8">
        <v>291037363.19999999</v>
      </c>
      <c r="P48" s="9">
        <v>291037363.19999999</v>
      </c>
      <c r="Q48" s="10"/>
    </row>
    <row r="49" spans="1:17" x14ac:dyDescent="0.25">
      <c r="A49" s="18" t="s">
        <v>163</v>
      </c>
      <c r="B49" s="8">
        <v>0</v>
      </c>
      <c r="C49" s="8">
        <v>0</v>
      </c>
      <c r="D49" s="8">
        <v>231625</v>
      </c>
      <c r="E49" s="8">
        <v>0</v>
      </c>
      <c r="F49" s="8">
        <v>0</v>
      </c>
      <c r="G49" s="8">
        <v>0</v>
      </c>
      <c r="H49" s="9">
        <v>0</v>
      </c>
      <c r="I49" s="18" t="s">
        <v>163</v>
      </c>
      <c r="J49" s="8">
        <v>0</v>
      </c>
      <c r="K49" s="7" t="s">
        <v>162</v>
      </c>
      <c r="L49" s="8">
        <v>21320664</v>
      </c>
      <c r="M49" s="8">
        <v>0</v>
      </c>
      <c r="N49" s="8">
        <v>0</v>
      </c>
      <c r="O49" s="8">
        <v>17434276</v>
      </c>
      <c r="P49" s="9">
        <v>17434276</v>
      </c>
      <c r="Q49" s="10"/>
    </row>
    <row r="50" spans="1:17" x14ac:dyDescent="0.25">
      <c r="A50" s="18" t="s">
        <v>164</v>
      </c>
      <c r="B50" s="8">
        <v>0</v>
      </c>
      <c r="C50" s="8">
        <v>0</v>
      </c>
      <c r="D50" s="31">
        <v>41337741.149999999</v>
      </c>
      <c r="E50" s="8">
        <v>0</v>
      </c>
      <c r="F50" s="8">
        <v>0</v>
      </c>
      <c r="G50" s="8">
        <v>0</v>
      </c>
      <c r="H50" s="9">
        <v>0</v>
      </c>
      <c r="I50" s="18" t="s">
        <v>164</v>
      </c>
      <c r="J50" s="8">
        <v>1962741.15</v>
      </c>
      <c r="K50" s="7" t="s">
        <v>164</v>
      </c>
      <c r="L50" s="8">
        <v>20169000</v>
      </c>
      <c r="M50" s="8">
        <v>0</v>
      </c>
      <c r="N50" s="8">
        <v>0</v>
      </c>
      <c r="O50" s="8">
        <v>963000</v>
      </c>
      <c r="P50" s="9">
        <v>963000</v>
      </c>
      <c r="Q50" s="10"/>
    </row>
    <row r="51" spans="1:17" s="17" customFormat="1" ht="15.75" thickBot="1" x14ac:dyDescent="0.3">
      <c r="A51" s="18" t="s">
        <v>165</v>
      </c>
      <c r="B51" s="8">
        <v>0</v>
      </c>
      <c r="C51" s="8">
        <v>0</v>
      </c>
      <c r="D51" s="8">
        <v>29255700</v>
      </c>
      <c r="E51" s="8">
        <v>0</v>
      </c>
      <c r="F51" s="8">
        <v>13877850</v>
      </c>
      <c r="G51" s="8">
        <v>13877850</v>
      </c>
      <c r="H51" s="9">
        <v>0</v>
      </c>
      <c r="I51" s="18" t="s">
        <v>165</v>
      </c>
      <c r="J51" s="8">
        <v>25873060</v>
      </c>
      <c r="K51" s="7" t="s">
        <v>165</v>
      </c>
      <c r="L51" s="8">
        <v>27455700</v>
      </c>
      <c r="M51" s="8">
        <v>0</v>
      </c>
      <c r="N51" s="8">
        <v>0</v>
      </c>
      <c r="O51" s="8">
        <v>25040990</v>
      </c>
      <c r="P51" s="9">
        <v>25040990</v>
      </c>
      <c r="Q51" s="10"/>
    </row>
    <row r="52" spans="1:17" ht="15.75" thickBot="1" x14ac:dyDescent="0.3">
      <c r="A52" s="12" t="s">
        <v>166</v>
      </c>
      <c r="B52" s="13">
        <v>0</v>
      </c>
      <c r="C52" s="14">
        <v>0</v>
      </c>
      <c r="D52" s="14">
        <f>SUM(D6:D51)</f>
        <v>2378975998.7500005</v>
      </c>
      <c r="E52" s="14">
        <v>0</v>
      </c>
      <c r="F52" s="14">
        <v>2184385400</v>
      </c>
      <c r="G52" s="14">
        <v>1499523800</v>
      </c>
      <c r="H52" s="28">
        <v>0</v>
      </c>
      <c r="I52" s="12" t="s">
        <v>166</v>
      </c>
      <c r="J52" s="13">
        <v>1619469541.4300001</v>
      </c>
      <c r="K52" s="12" t="s">
        <v>166</v>
      </c>
      <c r="L52" s="13">
        <v>2169870724.5799999</v>
      </c>
      <c r="M52" s="14">
        <v>1177540877.72</v>
      </c>
      <c r="N52" s="14">
        <v>2532826.15</v>
      </c>
      <c r="O52" s="14">
        <v>1575269384.4000001</v>
      </c>
      <c r="P52" s="15">
        <v>1572736558.25</v>
      </c>
      <c r="Q52" s="16"/>
    </row>
    <row r="53" spans="1:17" x14ac:dyDescent="0.25">
      <c r="A53" s="11"/>
      <c r="B53" s="11"/>
      <c r="C53" s="11"/>
      <c r="D53" s="29"/>
      <c r="E53" s="11"/>
      <c r="F53" s="11"/>
      <c r="G53" s="11"/>
      <c r="H53" s="11"/>
    </row>
    <row r="54" spans="1:17" x14ac:dyDescent="0.25">
      <c r="D54" s="30">
        <v>2378975998.75</v>
      </c>
    </row>
    <row r="55" spans="1:17" x14ac:dyDescent="0.25">
      <c r="D55" s="30">
        <f>D52-D54</f>
        <v>0</v>
      </c>
    </row>
  </sheetData>
  <mergeCells count="11">
    <mergeCell ref="K1:Q1"/>
    <mergeCell ref="K2:K4"/>
    <mergeCell ref="L2:M3"/>
    <mergeCell ref="Q2:Q4"/>
    <mergeCell ref="I1:I4"/>
    <mergeCell ref="A1:H1"/>
    <mergeCell ref="A2:A4"/>
    <mergeCell ref="B2:C2"/>
    <mergeCell ref="D2:H2"/>
    <mergeCell ref="B3:C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 2025</vt:lpstr>
      <vt:lpstr>Лист1</vt:lpstr>
      <vt:lpstr>'декабрь 2025'!Область_печати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2026-01-19T11:44:48Z</cp:lastPrinted>
  <dcterms:created xsi:type="dcterms:W3CDTF">2015-04-08T13:05:55Z</dcterms:created>
  <dcterms:modified xsi:type="dcterms:W3CDTF">2026-02-03T09:46:48Z</dcterms:modified>
</cp:coreProperties>
</file>