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ИНФИН\Отчет М1\2026\"/>
    </mc:Choice>
  </mc:AlternateContent>
  <bookViews>
    <workbookView xWindow="0" yWindow="0" windowWidth="28770" windowHeight="12270"/>
  </bookViews>
  <sheets>
    <sheet name="на 01.04.26" sheetId="21" r:id="rId1"/>
    <sheet name="черновик" sheetId="19" r:id="rId2"/>
    <sheet name="Лист1" sheetId="20" r:id="rId3"/>
  </sheets>
  <definedNames>
    <definedName name="_xlnm.Print_Area" localSheetId="0">'на 01.04.26'!$A$1:$J$94</definedName>
    <definedName name="_xlnm.Print_Area" localSheetId="1">черновик!$A$2:$J$86</definedName>
  </definedNames>
  <calcPr calcId="162913" refMode="R1C1"/>
  <fileRecoveryPr autoRecover="0"/>
</workbook>
</file>

<file path=xl/calcChain.xml><?xml version="1.0" encoding="utf-8"?>
<calcChain xmlns="http://schemas.openxmlformats.org/spreadsheetml/2006/main">
  <c r="O90" i="21" l="1"/>
  <c r="N90" i="21"/>
  <c r="M90" i="21"/>
  <c r="I61" i="21" l="1"/>
  <c r="I62" i="21"/>
  <c r="I63" i="21"/>
  <c r="I64" i="21"/>
  <c r="I65" i="21"/>
  <c r="I66" i="21"/>
  <c r="I67" i="21"/>
  <c r="I68" i="21"/>
  <c r="I69" i="21"/>
  <c r="I60" i="21"/>
  <c r="I70" i="21" l="1"/>
  <c r="I72" i="21"/>
  <c r="I73" i="21"/>
  <c r="I74" i="21"/>
  <c r="I75" i="21"/>
  <c r="I76" i="21"/>
  <c r="I77" i="21"/>
  <c r="I71" i="21"/>
  <c r="I50" i="21"/>
  <c r="I51" i="21"/>
  <c r="I52" i="21"/>
  <c r="I53" i="21"/>
  <c r="I54" i="21"/>
  <c r="I55" i="21"/>
  <c r="I56" i="21"/>
  <c r="I57" i="21"/>
  <c r="I58" i="21"/>
  <c r="I49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33" i="21"/>
  <c r="I23" i="21"/>
  <c r="I24" i="21"/>
  <c r="I25" i="21"/>
  <c r="I26" i="21"/>
  <c r="I27" i="21"/>
  <c r="I28" i="21"/>
  <c r="I29" i="21"/>
  <c r="I30" i="21"/>
  <c r="I22" i="21"/>
  <c r="I78" i="21" l="1"/>
  <c r="I31" i="21"/>
  <c r="H78" i="21"/>
  <c r="G78" i="21"/>
  <c r="F78" i="21"/>
  <c r="J78" i="21" l="1"/>
  <c r="I32" i="21"/>
  <c r="G90" i="21"/>
  <c r="G91" i="21" s="1"/>
  <c r="F90" i="21"/>
  <c r="F91" i="21" s="1"/>
  <c r="F92" i="21" s="1"/>
  <c r="I83" i="21"/>
  <c r="I80" i="21"/>
  <c r="H70" i="21"/>
  <c r="G70" i="21"/>
  <c r="F70" i="21"/>
  <c r="H59" i="21"/>
  <c r="G59" i="21"/>
  <c r="F59" i="21"/>
  <c r="H48" i="21"/>
  <c r="G48" i="21"/>
  <c r="F48" i="21"/>
  <c r="H31" i="21"/>
  <c r="G31" i="21"/>
  <c r="F31" i="21"/>
  <c r="L22" i="21"/>
  <c r="L21" i="21"/>
  <c r="H21" i="21"/>
  <c r="I21" i="21" s="1"/>
  <c r="G21" i="21"/>
  <c r="F21" i="21"/>
  <c r="I20" i="21"/>
  <c r="J92" i="21" l="1"/>
  <c r="H32" i="21"/>
  <c r="H79" i="21"/>
  <c r="G84" i="21" s="1"/>
  <c r="J70" i="21"/>
  <c r="I48" i="21"/>
  <c r="I59" i="21"/>
  <c r="O27" i="21"/>
  <c r="J59" i="21"/>
  <c r="O28" i="21"/>
  <c r="F79" i="21"/>
  <c r="F82" i="21" s="1"/>
  <c r="O21" i="21"/>
  <c r="G79" i="21"/>
  <c r="F84" i="21" s="1"/>
  <c r="O25" i="21"/>
  <c r="O22" i="21"/>
  <c r="O26" i="21"/>
  <c r="O23" i="21"/>
  <c r="O24" i="21"/>
  <c r="F32" i="21"/>
  <c r="J31" i="21"/>
  <c r="J48" i="21"/>
  <c r="G32" i="21"/>
  <c r="H46" i="19"/>
  <c r="G46" i="19"/>
  <c r="F46" i="19"/>
  <c r="H70" i="19"/>
  <c r="G70" i="19"/>
  <c r="F70" i="19"/>
  <c r="J32" i="21" l="1"/>
  <c r="J79" i="21"/>
  <c r="I79" i="21"/>
  <c r="H84" i="21"/>
  <c r="H82" i="21"/>
  <c r="J91" i="21"/>
  <c r="J80" i="21"/>
  <c r="G82" i="21"/>
  <c r="L20" i="19"/>
  <c r="L19" i="19"/>
  <c r="I23" i="19" l="1"/>
  <c r="G57" i="19" l="1"/>
  <c r="H57" i="19"/>
  <c r="G68" i="19"/>
  <c r="H68" i="19"/>
  <c r="J84" i="19" s="1"/>
  <c r="D52" i="20" l="1"/>
  <c r="D55" i="20" s="1"/>
  <c r="F19" i="19" l="1"/>
  <c r="I56" i="19" l="1"/>
  <c r="F57" i="19" l="1"/>
  <c r="J57" i="19" s="1"/>
  <c r="J46" i="19" l="1"/>
  <c r="I67" i="19" l="1"/>
  <c r="F68" i="19" l="1"/>
  <c r="J68" i="19" s="1"/>
  <c r="G82" i="19" l="1"/>
  <c r="G83" i="19" s="1"/>
  <c r="F82" i="19"/>
  <c r="F83" i="19" s="1"/>
  <c r="I75" i="19"/>
  <c r="I69" i="19"/>
  <c r="I70" i="19" s="1"/>
  <c r="I66" i="19"/>
  <c r="I65" i="19"/>
  <c r="I64" i="19"/>
  <c r="I63" i="19"/>
  <c r="I62" i="19"/>
  <c r="I61" i="19"/>
  <c r="I60" i="19"/>
  <c r="I59" i="19"/>
  <c r="I58" i="19"/>
  <c r="I55" i="19"/>
  <c r="I54" i="19"/>
  <c r="I53" i="19"/>
  <c r="I52" i="19"/>
  <c r="I51" i="19"/>
  <c r="I50" i="19"/>
  <c r="I49" i="19"/>
  <c r="I48" i="19"/>
  <c r="I47" i="19"/>
  <c r="I45" i="19"/>
  <c r="I44" i="19"/>
  <c r="O25" i="19" s="1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H29" i="19"/>
  <c r="G29" i="19"/>
  <c r="F29" i="19"/>
  <c r="F30" i="19" s="1"/>
  <c r="I28" i="19"/>
  <c r="I27" i="19"/>
  <c r="I26" i="19"/>
  <c r="I25" i="19"/>
  <c r="I24" i="19"/>
  <c r="I22" i="19"/>
  <c r="I21" i="19"/>
  <c r="I20" i="19"/>
  <c r="H19" i="19"/>
  <c r="G19" i="19"/>
  <c r="I18" i="19"/>
  <c r="O20" i="19" l="1"/>
  <c r="O26" i="19"/>
  <c r="O23" i="19"/>
  <c r="O21" i="19"/>
  <c r="O19" i="19"/>
  <c r="O22" i="19"/>
  <c r="O24" i="19"/>
  <c r="I57" i="19"/>
  <c r="J29" i="19"/>
  <c r="G71" i="19"/>
  <c r="F76" i="19" s="1"/>
  <c r="H71" i="19"/>
  <c r="J83" i="19" s="1"/>
  <c r="I68" i="19"/>
  <c r="F71" i="19"/>
  <c r="I46" i="19"/>
  <c r="G30" i="19"/>
  <c r="F84" i="19"/>
  <c r="H30" i="19"/>
  <c r="J30" i="19" s="1"/>
  <c r="I29" i="19"/>
  <c r="G76" i="19" l="1"/>
  <c r="H76" i="19" s="1"/>
  <c r="I71" i="19"/>
  <c r="I30" i="19"/>
  <c r="F74" i="19"/>
  <c r="F77" i="19"/>
  <c r="I76" i="19" l="1"/>
  <c r="J71" i="19"/>
  <c r="J72" i="19"/>
  <c r="G77" i="19"/>
  <c r="G74" i="19"/>
  <c r="H74" i="19"/>
  <c r="H77" i="19"/>
  <c r="I72" i="19" l="1"/>
</calcChain>
</file>

<file path=xl/sharedStrings.xml><?xml version="1.0" encoding="utf-8"?>
<sst xmlns="http://schemas.openxmlformats.org/spreadsheetml/2006/main" count="786" uniqueCount="193">
  <si>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</si>
  <si>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</si>
  <si>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</si>
  <si>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</si>
  <si>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</si>
  <si>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</si>
  <si>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</si>
  <si>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</si>
  <si>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</si>
  <si>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</si>
  <si>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</si>
  <si>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</si>
  <si>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</si>
  <si>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5</t>
  </si>
  <si>
    <t>4</t>
  </si>
  <si>
    <t>3</t>
  </si>
  <si>
    <t>2</t>
  </si>
  <si>
    <t>КВР</t>
  </si>
  <si>
    <t>КЦС</t>
  </si>
  <si>
    <t>ППП</t>
  </si>
  <si>
    <t>ФКР</t>
  </si>
  <si>
    <t>по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</si>
  <si>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</si>
  <si>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</si>
  <si>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</si>
  <si>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</si>
  <si>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</si>
  <si>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</si>
  <si>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</si>
  <si>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</si>
  <si>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</si>
  <si>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</si>
  <si>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</si>
  <si>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</si>
  <si>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</si>
  <si>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</si>
  <si>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</si>
  <si>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об исполнении сметы доходов и расходов учреждений  </t>
  </si>
  <si>
    <t>0314</t>
  </si>
  <si>
    <t>129</t>
  </si>
  <si>
    <t>119</t>
  </si>
  <si>
    <t>853</t>
  </si>
  <si>
    <t>242</t>
  </si>
  <si>
    <t>414</t>
  </si>
  <si>
    <t>243</t>
  </si>
  <si>
    <t>Начальник отдела финансового,</t>
  </si>
  <si>
    <t>А. А. Агабекова</t>
  </si>
  <si>
    <t>Кассовые расходы</t>
  </si>
  <si>
    <t>ВСЕГО</t>
  </si>
  <si>
    <t>0705</t>
  </si>
  <si>
    <t>9990099950</t>
  </si>
  <si>
    <t>МЧС Дагестана</t>
  </si>
  <si>
    <t>ГКУ РД "Центр ГО и ЧС"</t>
  </si>
  <si>
    <t>ГКУ РД "ППС РД"</t>
  </si>
  <si>
    <t>ГКУ РД "Служба-112"</t>
  </si>
  <si>
    <t xml:space="preserve"> 2. Сведения о движении средств бюджетов субъектов  РФ и местных бюджетов на счетах учреждения </t>
  </si>
  <si>
    <t>415</t>
  </si>
  <si>
    <t>247</t>
  </si>
  <si>
    <t>обесп реал</t>
  </si>
  <si>
    <t>831</t>
  </si>
  <si>
    <t xml:space="preserve">                             Министерство по делам гражданской обороны, чрезвычайным ситуациям и</t>
  </si>
  <si>
    <t xml:space="preserve">                             ликвидации последствий стихийных бедствий Республики Дагестан</t>
  </si>
  <si>
    <t>9990020680</t>
  </si>
  <si>
    <t>материально-технического обеспечения,</t>
  </si>
  <si>
    <t>контрактной службы и аудита</t>
  </si>
  <si>
    <t>611</t>
  </si>
  <si>
    <t>0740200590</t>
  </si>
  <si>
    <t>0720377550</t>
  </si>
  <si>
    <t>0720243010</t>
  </si>
  <si>
    <t>0740400590</t>
  </si>
  <si>
    <t>0740120000</t>
  </si>
  <si>
    <t>0740989585</t>
  </si>
  <si>
    <t>0740500590</t>
  </si>
  <si>
    <t>0740700590</t>
  </si>
  <si>
    <t>0740600590</t>
  </si>
  <si>
    <t>УМЦ</t>
  </si>
  <si>
    <t>ФОТ</t>
  </si>
  <si>
    <t>6</t>
  </si>
  <si>
    <t>7</t>
  </si>
  <si>
    <t>8</t>
  </si>
  <si>
    <t>Остатки на л/счетах</t>
  </si>
  <si>
    <t>0740989780</t>
  </si>
  <si>
    <t>кассовые расходы за 2025 г.</t>
  </si>
  <si>
    <t>заработная плата</t>
  </si>
  <si>
    <t xml:space="preserve">командировочные </t>
  </si>
  <si>
    <t>закупки ИКТ</t>
  </si>
  <si>
    <t>закупки</t>
  </si>
  <si>
    <t>нлог на имущ-во</t>
  </si>
  <si>
    <t>транспортный</t>
  </si>
  <si>
    <t>пени, штрафы</t>
  </si>
  <si>
    <t>налог на имущ-во</t>
  </si>
  <si>
    <t>восполнение мат. резерва</t>
  </si>
  <si>
    <t>Восполнение резерва ГО</t>
  </si>
  <si>
    <t>коммунальные</t>
  </si>
  <si>
    <t>субсидии</t>
  </si>
  <si>
    <t>исполнение судебных актов</t>
  </si>
  <si>
    <t>строительство РБЦ</t>
  </si>
  <si>
    <t>резерв ПРД по ЧС</t>
  </si>
  <si>
    <t>капитальный ремонт</t>
  </si>
  <si>
    <t>страхование госслуж.</t>
  </si>
  <si>
    <t>концессия</t>
  </si>
  <si>
    <t>начисления с зп</t>
  </si>
  <si>
    <t xml:space="preserve">начисления с зп </t>
  </si>
  <si>
    <t>1.2. Бюджетные данные получателя бюджетных средств</t>
  </si>
  <si>
    <t>Код по БК</t>
  </si>
  <si>
    <t>Бюджетные ассигнования</t>
  </si>
  <si>
    <t>Лимиты бюджетных обязательств</t>
  </si>
  <si>
    <t>сумма на 2025 год</t>
  </si>
  <si>
    <t>сумма</t>
  </si>
  <si>
    <t>всего</t>
  </si>
  <si>
    <t>из них с отложенной датой  ввода в действие</t>
  </si>
  <si>
    <t>на 2026 год</t>
  </si>
  <si>
    <t>на 2027 год</t>
  </si>
  <si>
    <t>на 2028 год</t>
  </si>
  <si>
    <t>18002040740800590242</t>
  </si>
  <si>
    <t>18002040740800590244</t>
  </si>
  <si>
    <t>18002040740800590247</t>
  </si>
  <si>
    <t>18003090720377550244</t>
  </si>
  <si>
    <t>18003100720243010414</t>
  </si>
  <si>
    <t>18003100740200590111</t>
  </si>
  <si>
    <t>18003100740200590112</t>
  </si>
  <si>
    <t>18003100740200590119</t>
  </si>
  <si>
    <t>18003100740200590242</t>
  </si>
  <si>
    <t>18003100740200590244</t>
  </si>
  <si>
    <t>18003100740200590247</t>
  </si>
  <si>
    <t>18003100740200590831</t>
  </si>
  <si>
    <t>18003100740200590851</t>
  </si>
  <si>
    <t>18003100740200590852</t>
  </si>
  <si>
    <t>18003100740400590111</t>
  </si>
  <si>
    <t>18003100740400590112</t>
  </si>
  <si>
    <t>18003100740400590119</t>
  </si>
  <si>
    <t>18003100740400590242</t>
  </si>
  <si>
    <t>18003100740400590244</t>
  </si>
  <si>
    <t>18003100740400590851</t>
  </si>
  <si>
    <t>18003100740400590852</t>
  </si>
  <si>
    <t>18003100740400590853</t>
  </si>
  <si>
    <t>18003100740500590111</t>
  </si>
  <si>
    <t>18003100740500590112</t>
  </si>
  <si>
    <t>18003100740500590119</t>
  </si>
  <si>
    <t>18003100740500590242</t>
  </si>
  <si>
    <t>18003100740500590243</t>
  </si>
  <si>
    <t>18003100740500590244</t>
  </si>
  <si>
    <t>18003100740500590247</t>
  </si>
  <si>
    <t>18003100740500590414</t>
  </si>
  <si>
    <t>18003100740500590851</t>
  </si>
  <si>
    <t>18003100740500590852</t>
  </si>
  <si>
    <t>18003100740700590244</t>
  </si>
  <si>
    <t>18003100740989780242</t>
  </si>
  <si>
    <t>18003140740120000121</t>
  </si>
  <si>
    <t>18003140740120000122</t>
  </si>
  <si>
    <t>18003140740120000129</t>
  </si>
  <si>
    <t>18003140740120000242</t>
  </si>
  <si>
    <t>18003140740120000244</t>
  </si>
  <si>
    <t>18003140740120000852</t>
  </si>
  <si>
    <t>18003140740989585415</t>
  </si>
  <si>
    <t>18003149990020680244</t>
  </si>
  <si>
    <t>18003149990099950244</t>
  </si>
  <si>
    <t>18007021940200592611</t>
  </si>
  <si>
    <t>18007050740600590611</t>
  </si>
  <si>
    <t>Итого</t>
  </si>
  <si>
    <t>Предельные объемы финансирования</t>
  </si>
  <si>
    <t>Примечание</t>
  </si>
  <si>
    <t>за исключением связанных кредитов</t>
  </si>
  <si>
    <t>2.1. Операции с бюджетными обязательствами и бюджетными средствами получателя бюджетных средств</t>
  </si>
  <si>
    <t>Поставленные на учет бюджетные обязательства</t>
  </si>
  <si>
    <t>Поступления в 2025 году</t>
  </si>
  <si>
    <t>Выплаты в 2025 году</t>
  </si>
  <si>
    <t>(текущий финансовый год)</t>
  </si>
  <si>
    <t>сумма                 на 2025 год</t>
  </si>
  <si>
    <t>сумма                 на 2026 год</t>
  </si>
  <si>
    <t>кассовые выплаты с учетом перечислений на банковский счет (гр. 10 + гр. 11)</t>
  </si>
  <si>
    <t>18003090750200590243</t>
  </si>
  <si>
    <t>18003100770199590414</t>
  </si>
  <si>
    <t>Цели расходов, % исполнения сметы</t>
  </si>
  <si>
    <t>зп</t>
  </si>
  <si>
    <t>умц</t>
  </si>
  <si>
    <t>строительство</t>
  </si>
  <si>
    <t>остаток на 01.01.2026 г.</t>
  </si>
  <si>
    <t>ГКОУ РД "УМЦ по ГО и ЧС"</t>
  </si>
  <si>
    <t>99900Ф9222</t>
  </si>
  <si>
    <t>на 01 февраля 2026 г.</t>
  </si>
  <si>
    <t>кассовые расходы за 2026 г.</t>
  </si>
  <si>
    <t>по распоряжению ПРД</t>
  </si>
  <si>
    <t>иные межбюдж трасферты</t>
  </si>
  <si>
    <t>9990060675</t>
  </si>
  <si>
    <t>540</t>
  </si>
  <si>
    <t>на 01 апреля 2026 г.</t>
  </si>
  <si>
    <t>остаток на 01.04.2026 г.</t>
  </si>
  <si>
    <t xml:space="preserve">ГП </t>
  </si>
  <si>
    <t>утв</t>
  </si>
  <si>
    <t>профин</t>
  </si>
  <si>
    <t>кассов. Исп</t>
  </si>
  <si>
    <t>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</si>
</sst>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al Cyr"/>
    </font>
    <font>
      <sz val="10"/>
      <name val="Arial Cyr"/>
      <charset val="204"/>
    </font>
    <font>
      <sz val="8"/>
      <name val="Arial Narrow"/>
      <family val="2"/>
      <charset val="204"/>
    </font>
    <font>
      <b/>
      <sz val="8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Arial Cyr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6">
      <alignment horizontal="left" vertical="top" wrapText="1"/>
    </xf>
    <xf numFmtId="0" fontId="9" fillId="0" borderId="0"/>
  </cellStyleXfs>
  <cellXfs count="29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0" fillId="0" borderId="10" xfId="0" quotePrefix="1" applyFont="1" applyBorder="1" applyAlignment="1">
      <alignment horizontal="center"/>
    </xf>
    <xf numFmtId="4" fontId="10" fillId="0" borderId="4" xfId="0" applyNumberFormat="1" applyFont="1" applyBorder="1"/>
    <xf numFmtId="4" fontId="10" fillId="0" borderId="11" xfId="0" applyNumberFormat="1" applyFont="1" applyBorder="1"/>
    <xf numFmtId="0" fontId="10" fillId="0" borderId="2" xfId="0" applyFont="1" applyBorder="1" applyAlignment="1">
      <alignment horizontal="left" wrapText="1"/>
    </xf>
    <xf numFmtId="0" fontId="10" fillId="0" borderId="0" xfId="0" applyFont="1"/>
    <xf numFmtId="0" fontId="11" fillId="0" borderId="28" xfId="0" applyFont="1" applyBorder="1" applyAlignment="1">
      <alignment horizontal="right"/>
    </xf>
    <xf numFmtId="4" fontId="11" fillId="0" borderId="29" xfId="0" applyNumberFormat="1" applyFont="1" applyBorder="1"/>
    <xf numFmtId="4" fontId="11" fillId="0" borderId="27" xfId="0" applyNumberFormat="1" applyFont="1" applyBorder="1"/>
    <xf numFmtId="4" fontId="11" fillId="0" borderId="31" xfId="0" applyNumberFormat="1" applyFont="1" applyBorder="1"/>
    <xf numFmtId="0" fontId="11" fillId="0" borderId="0" xfId="0" applyFont="1"/>
    <xf numFmtId="0" fontId="5" fillId="0" borderId="0" xfId="0" applyFont="1"/>
    <xf numFmtId="0" fontId="10" fillId="0" borderId="10" xfId="0" quotePrefix="1" applyFont="1" applyBorder="1" applyAlignment="1">
      <alignment horizontal="center" wrapText="1"/>
    </xf>
    <xf numFmtId="4" fontId="10" fillId="0" borderId="16" xfId="0" applyNumberFormat="1" applyFont="1" applyBorder="1"/>
    <xf numFmtId="0" fontId="12" fillId="0" borderId="0" xfId="0" applyFont="1"/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0" fillId="0" borderId="27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4" fontId="11" fillId="0" borderId="30" xfId="0" applyNumberFormat="1" applyFont="1" applyBorder="1"/>
    <xf numFmtId="4" fontId="10" fillId="0" borderId="0" xfId="0" applyNumberFormat="1" applyFont="1"/>
    <xf numFmtId="4" fontId="12" fillId="0" borderId="0" xfId="0" applyNumberFormat="1" applyFont="1"/>
    <xf numFmtId="4" fontId="11" fillId="0" borderId="4" xfId="0" applyNumberFormat="1" applyFont="1" applyBorder="1"/>
    <xf numFmtId="0" fontId="13" fillId="0" borderId="0" xfId="0" applyFont="1"/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2" borderId="0" xfId="0" applyFont="1" applyFill="1"/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" fontId="16" fillId="2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4" fontId="15" fillId="0" borderId="11" xfId="0" applyNumberFormat="1" applyFont="1" applyFill="1" applyBorder="1" applyAlignment="1">
      <alignment horizontal="center" vertical="center"/>
    </xf>
    <xf numFmtId="4" fontId="17" fillId="2" borderId="4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4" fontId="16" fillId="0" borderId="4" xfId="0" applyNumberFormat="1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" fontId="16" fillId="2" borderId="13" xfId="0" applyNumberFormat="1" applyFont="1" applyFill="1" applyBorder="1" applyAlignment="1">
      <alignment horizontal="center" vertical="center"/>
    </xf>
    <xf numFmtId="4" fontId="16" fillId="0" borderId="13" xfId="0" applyNumberFormat="1" applyFont="1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49" fontId="15" fillId="0" borderId="22" xfId="0" applyNumberFormat="1" applyFont="1" applyFill="1" applyBorder="1" applyAlignment="1">
      <alignment horizontal="center" vertical="center"/>
    </xf>
    <xf numFmtId="49" fontId="15" fillId="0" borderId="23" xfId="0" applyNumberFormat="1" applyFont="1" applyFill="1" applyBorder="1" applyAlignment="1">
      <alignment horizontal="center" vertical="center"/>
    </xf>
    <xf numFmtId="4" fontId="17" fillId="2" borderId="23" xfId="0" applyNumberFormat="1" applyFont="1" applyFill="1" applyBorder="1" applyAlignment="1">
      <alignment horizontal="center" vertical="center"/>
    </xf>
    <xf numFmtId="4" fontId="6" fillId="2" borderId="23" xfId="0" applyNumberFormat="1" applyFont="1" applyFill="1" applyBorder="1" applyAlignment="1">
      <alignment horizontal="center" vertical="center"/>
    </xf>
    <xf numFmtId="4" fontId="17" fillId="0" borderId="23" xfId="0" applyNumberFormat="1" applyFont="1" applyFill="1" applyBorder="1" applyAlignment="1">
      <alignment horizontal="center" vertical="center"/>
    </xf>
    <xf numFmtId="4" fontId="17" fillId="0" borderId="24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4" fontId="17" fillId="2" borderId="19" xfId="0" applyNumberFormat="1" applyFont="1" applyFill="1" applyBorder="1" applyAlignment="1">
      <alignment horizontal="center" vertical="center"/>
    </xf>
    <xf numFmtId="4" fontId="17" fillId="0" borderId="19" xfId="0" applyNumberFormat="1" applyFont="1" applyFill="1" applyBorder="1" applyAlignment="1">
      <alignment horizontal="center" vertical="center"/>
    </xf>
    <xf numFmtId="4" fontId="17" fillId="0" borderId="20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horizontal="center" vertical="center"/>
    </xf>
    <xf numFmtId="4" fontId="16" fillId="2" borderId="16" xfId="0" applyNumberFormat="1" applyFont="1" applyFill="1" applyBorder="1" applyAlignment="1">
      <alignment horizontal="center" vertical="center"/>
    </xf>
    <xf numFmtId="4" fontId="16" fillId="0" borderId="16" xfId="0" applyNumberFormat="1" applyFont="1" applyFill="1" applyBorder="1" applyAlignment="1">
      <alignment horizontal="center" vertical="center"/>
    </xf>
    <xf numFmtId="4" fontId="16" fillId="0" borderId="17" xfId="0" applyNumberFormat="1" applyFont="1" applyFill="1" applyBorder="1" applyAlignment="1">
      <alignment horizontal="center" vertical="center"/>
    </xf>
    <xf numFmtId="4" fontId="16" fillId="0" borderId="11" xfId="0" applyNumberFormat="1" applyFont="1" applyFill="1" applyBorder="1" applyAlignment="1">
      <alignment horizontal="center" vertical="center"/>
    </xf>
    <xf numFmtId="4" fontId="16" fillId="0" borderId="1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8" fillId="0" borderId="10" xfId="1" applyNumberFormat="1" applyFont="1" applyFill="1" applyBorder="1" applyAlignment="1" applyProtection="1">
      <alignment horizontal="left" vertical="center" wrapText="1"/>
    </xf>
    <xf numFmtId="4" fontId="16" fillId="0" borderId="14" xfId="0" applyNumberFormat="1" applyFont="1" applyFill="1" applyBorder="1" applyAlignment="1">
      <alignment horizontal="center" vertical="center"/>
    </xf>
    <xf numFmtId="4" fontId="16" fillId="2" borderId="16" xfId="2" applyNumberFormat="1" applyFont="1" applyFill="1" applyBorder="1" applyAlignment="1">
      <alignment horizontal="center" vertical="center" shrinkToFit="1"/>
    </xf>
    <xf numFmtId="4" fontId="16" fillId="2" borderId="4" xfId="2" applyNumberFormat="1" applyFont="1" applyFill="1" applyBorder="1" applyAlignment="1">
      <alignment horizontal="center" vertical="center" shrinkToFit="1"/>
    </xf>
    <xf numFmtId="4" fontId="6" fillId="0" borderId="20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4" fontId="15" fillId="2" borderId="16" xfId="0" applyNumberFormat="1" applyFont="1" applyFill="1" applyBorder="1" applyAlignment="1">
      <alignment horizontal="center" vertical="center"/>
    </xf>
    <xf numFmtId="4" fontId="15" fillId="0" borderId="17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" fontId="6" fillId="2" borderId="20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4" fontId="17" fillId="2" borderId="2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4" fontId="16" fillId="0" borderId="0" xfId="0" applyNumberFormat="1" applyFont="1" applyBorder="1" applyAlignment="1">
      <alignment horizontal="center" vertical="center"/>
    </xf>
    <xf numFmtId="4" fontId="16" fillId="2" borderId="0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4" fontId="19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0" fillId="2" borderId="0" xfId="0" applyNumberFormat="1" applyFont="1" applyFill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2" borderId="0" xfId="0" applyFont="1" applyFill="1"/>
    <xf numFmtId="0" fontId="21" fillId="2" borderId="0" xfId="0" applyFont="1" applyFill="1"/>
    <xf numFmtId="0" fontId="21" fillId="0" borderId="0" xfId="0" applyFont="1"/>
    <xf numFmtId="0" fontId="22" fillId="0" borderId="0" xfId="0" applyFont="1"/>
    <xf numFmtId="4" fontId="22" fillId="2" borderId="0" xfId="0" applyNumberFormat="1" applyFont="1" applyFill="1"/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2" borderId="0" xfId="0" applyFont="1" applyFill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4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" fontId="27" fillId="2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/>
    </xf>
    <xf numFmtId="4" fontId="28" fillId="2" borderId="4" xfId="0" applyNumberFormat="1" applyFont="1" applyFill="1" applyBorder="1" applyAlignment="1">
      <alignment horizontal="center" vertical="center"/>
    </xf>
    <xf numFmtId="4" fontId="24" fillId="0" borderId="4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4" fontId="27" fillId="0" borderId="4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" fontId="27" fillId="2" borderId="13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" fontId="28" fillId="2" borderId="23" xfId="0" applyNumberFormat="1" applyFont="1" applyFill="1" applyBorder="1" applyAlignment="1">
      <alignment horizontal="center" vertical="center"/>
    </xf>
    <xf numFmtId="4" fontId="24" fillId="2" borderId="23" xfId="0" applyNumberFormat="1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 vertical="center"/>
    </xf>
    <xf numFmtId="4" fontId="28" fillId="0" borderId="24" xfId="0" applyNumberFormat="1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" fontId="28" fillId="2" borderId="19" xfId="0" applyNumberFormat="1" applyFont="1" applyFill="1" applyBorder="1" applyAlignment="1">
      <alignment horizontal="center" vertical="center"/>
    </xf>
    <xf numFmtId="4" fontId="28" fillId="0" borderId="19" xfId="0" applyNumberFormat="1" applyFont="1" applyFill="1" applyBorder="1" applyAlignment="1">
      <alignment horizontal="center" vertical="center"/>
    </xf>
    <xf numFmtId="4" fontId="28" fillId="0" borderId="20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" fontId="27" fillId="2" borderId="16" xfId="0" applyNumberFormat="1" applyFont="1" applyFill="1" applyBorder="1" applyAlignment="1">
      <alignment horizontal="center" vertical="center"/>
    </xf>
    <xf numFmtId="4" fontId="27" fillId="0" borderId="17" xfId="0" applyNumberFormat="1" applyFont="1" applyFill="1" applyBorder="1" applyAlignment="1">
      <alignment horizontal="center" vertical="center"/>
    </xf>
    <xf numFmtId="4" fontId="27" fillId="0" borderId="11" xfId="0" applyNumberFormat="1" applyFont="1" applyFill="1" applyBorder="1" applyAlignment="1">
      <alignment horizontal="center" vertical="center"/>
    </xf>
    <xf numFmtId="4" fontId="27" fillId="0" borderId="11" xfId="0" applyNumberFormat="1" applyFont="1" applyFill="1" applyBorder="1" applyAlignment="1">
      <alignment horizontal="center" vertical="center" wrapText="1"/>
    </xf>
    <xf numFmtId="49" fontId="27" fillId="0" borderId="4" xfId="0" applyNumberFormat="1" applyFont="1" applyFill="1" applyBorder="1" applyAlignment="1">
      <alignment horizontal="center" vertical="center"/>
    </xf>
    <xf numFmtId="0" fontId="29" fillId="0" borderId="10" xfId="1" applyNumberFormat="1" applyFont="1" applyFill="1" applyBorder="1" applyAlignment="1" applyProtection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4" fontId="27" fillId="0" borderId="14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4" fontId="27" fillId="0" borderId="13" xfId="0" applyNumberFormat="1" applyFont="1" applyFill="1" applyBorder="1" applyAlignment="1">
      <alignment horizontal="center" vertical="center"/>
    </xf>
    <xf numFmtId="4" fontId="27" fillId="2" borderId="16" xfId="2" applyNumberFormat="1" applyFont="1" applyFill="1" applyBorder="1" applyAlignment="1">
      <alignment horizontal="center" vertical="center" shrinkToFit="1"/>
    </xf>
    <xf numFmtId="4" fontId="27" fillId="0" borderId="16" xfId="0" applyNumberFormat="1" applyFont="1" applyFill="1" applyBorder="1" applyAlignment="1">
      <alignment horizontal="center" vertical="center"/>
    </xf>
    <xf numFmtId="4" fontId="27" fillId="2" borderId="4" xfId="2" applyNumberFormat="1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/>
    </xf>
    <xf numFmtId="4" fontId="24" fillId="0" borderId="20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" fontId="24" fillId="2" borderId="20" xfId="0" applyNumberFormat="1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" fontId="28" fillId="2" borderId="2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" fontId="27" fillId="0" borderId="0" xfId="0" applyNumberFormat="1" applyFont="1" applyBorder="1" applyAlignment="1">
      <alignment horizontal="center" vertical="center"/>
    </xf>
    <xf numFmtId="4" fontId="27" fillId="2" borderId="0" xfId="0" applyNumberFormat="1" applyFont="1" applyFill="1" applyBorder="1" applyAlignment="1">
      <alignment horizontal="center" vertical="center"/>
    </xf>
    <xf numFmtId="4" fontId="28" fillId="2" borderId="0" xfId="0" applyNumberFormat="1" applyFont="1" applyFill="1" applyBorder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4" fontId="23" fillId="2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vertical="center"/>
    </xf>
    <xf numFmtId="0" fontId="24" fillId="0" borderId="3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 vertical="center"/>
    </xf>
    <xf numFmtId="4" fontId="24" fillId="0" borderId="2" xfId="0" applyNumberFormat="1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 wrapText="1"/>
    </xf>
    <xf numFmtId="4" fontId="24" fillId="2" borderId="4" xfId="0" applyNumberFormat="1" applyFont="1" applyFill="1" applyBorder="1" applyAlignment="1">
      <alignment horizontal="center" vertical="center" wrapText="1"/>
    </xf>
    <xf numFmtId="4" fontId="28" fillId="2" borderId="4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/>
    </xf>
    <xf numFmtId="4" fontId="24" fillId="0" borderId="0" xfId="0" applyNumberFormat="1" applyFont="1" applyBorder="1" applyAlignment="1">
      <alignment horizontal="center" vertical="center" wrapText="1"/>
    </xf>
    <xf numFmtId="4" fontId="24" fillId="2" borderId="0" xfId="0" applyNumberFormat="1" applyFont="1" applyFill="1" applyBorder="1" applyAlignment="1">
      <alignment horizontal="center" vertical="center" wrapText="1"/>
    </xf>
    <xf numFmtId="4" fontId="28" fillId="2" borderId="0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4" fontId="2" fillId="2" borderId="3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4" fillId="0" borderId="7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4" fontId="24" fillId="2" borderId="8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2" fontId="24" fillId="2" borderId="9" xfId="0" applyNumberFormat="1" applyFont="1" applyFill="1" applyBorder="1" applyAlignment="1">
      <alignment horizontal="center" vertical="center" wrapText="1"/>
    </xf>
    <xf numFmtId="2" fontId="24" fillId="2" borderId="11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2" fontId="6" fillId="2" borderId="9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</cellXfs>
  <cellStyles count="3">
    <cellStyle name="xl34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Q103"/>
  <sheetViews>
    <sheetView tabSelected="1" showWhiteSpace="0" view="pageBreakPreview" zoomScaleNormal="100" zoomScaleSheetLayoutView="100" workbookViewId="0">
      <selection activeCell="F22" sqref="F22"/>
    </sheetView>
  </sheetViews>
  <sheetFormatPr defaultColWidth="9.140625" defaultRowHeight="12.75" x14ac:dyDescent="0.2"/>
  <cols>
    <col min="1" max="1" width="14.85546875" style="32" customWidth="1"/>
    <col min="2" max="2" width="7.42578125" style="32" bestFit="1" customWidth="1"/>
    <col min="3" max="3" width="8.140625" style="32" customWidth="1"/>
    <col min="4" max="4" width="12.42578125" style="32" bestFit="1" customWidth="1"/>
    <col min="5" max="5" width="5.5703125" style="32" customWidth="1"/>
    <col min="6" max="6" width="16.85546875" style="35" customWidth="1"/>
    <col min="7" max="7" width="17.28515625" style="35" customWidth="1"/>
    <col min="8" max="8" width="16.85546875" style="35" customWidth="1"/>
    <col min="9" max="9" width="15" style="32" customWidth="1"/>
    <col min="10" max="10" width="25.5703125" style="32" customWidth="1"/>
    <col min="11" max="11" width="9.140625" style="1"/>
    <col min="12" max="12" width="13.140625" style="1" customWidth="1"/>
    <col min="13" max="13" width="23" style="1" customWidth="1"/>
    <col min="14" max="14" width="18.42578125" style="1" customWidth="1"/>
    <col min="15" max="15" width="18.7109375" style="1" customWidth="1"/>
    <col min="16" max="16384" width="9.140625" style="1"/>
  </cols>
  <sheetData>
    <row r="3" spans="1:10" ht="18.75" customHeight="1" x14ac:dyDescent="0.25">
      <c r="A3" s="136" t="s">
        <v>60</v>
      </c>
      <c r="B3" s="136"/>
      <c r="C3" s="136"/>
      <c r="D3" s="136"/>
      <c r="E3" s="136"/>
      <c r="F3" s="137"/>
      <c r="G3" s="138"/>
      <c r="H3" s="139"/>
      <c r="I3" s="140"/>
      <c r="J3" s="132"/>
    </row>
    <row r="4" spans="1:10" ht="20.25" customHeight="1" x14ac:dyDescent="0.25">
      <c r="A4" s="240" t="s">
        <v>61</v>
      </c>
      <c r="B4" s="241"/>
      <c r="C4" s="241"/>
      <c r="D4" s="241"/>
      <c r="E4" s="241"/>
      <c r="F4" s="241"/>
      <c r="G4" s="241"/>
      <c r="H4" s="241"/>
      <c r="I4" s="241"/>
      <c r="J4" s="132"/>
    </row>
    <row r="5" spans="1:10" ht="20.25" customHeight="1" x14ac:dyDescent="0.25">
      <c r="A5" s="136"/>
      <c r="B5" s="140"/>
      <c r="C5" s="140"/>
      <c r="D5" s="140"/>
      <c r="E5" s="140"/>
      <c r="F5" s="140"/>
      <c r="G5" s="140"/>
      <c r="H5" s="140"/>
      <c r="I5" s="140"/>
      <c r="J5" s="135"/>
    </row>
    <row r="6" spans="1:10" ht="15.75" x14ac:dyDescent="0.25">
      <c r="A6" s="141"/>
      <c r="B6" s="141" t="s">
        <v>36</v>
      </c>
      <c r="C6" s="141"/>
      <c r="D6" s="141"/>
      <c r="E6" s="141"/>
      <c r="F6" s="142"/>
      <c r="G6" s="142"/>
      <c r="H6" s="142"/>
      <c r="I6" s="140"/>
      <c r="J6" s="132"/>
    </row>
    <row r="7" spans="1:10" ht="15.75" x14ac:dyDescent="0.25">
      <c r="A7" s="143" t="s">
        <v>37</v>
      </c>
      <c r="B7" s="144"/>
      <c r="C7" s="144"/>
      <c r="D7" s="144"/>
      <c r="E7" s="144"/>
      <c r="F7" s="145"/>
      <c r="G7" s="146"/>
      <c r="H7" s="145" t="s">
        <v>35</v>
      </c>
      <c r="I7" s="147">
        <v>46115</v>
      </c>
      <c r="J7" s="132"/>
    </row>
    <row r="8" spans="1:10" ht="15.75" x14ac:dyDescent="0.25">
      <c r="A8" s="144" t="s">
        <v>34</v>
      </c>
      <c r="B8" s="144"/>
      <c r="C8" s="144"/>
      <c r="D8" s="144"/>
      <c r="E8" s="144"/>
      <c r="F8" s="145"/>
      <c r="G8" s="145"/>
      <c r="H8" s="145" t="s">
        <v>33</v>
      </c>
      <c r="I8" s="148">
        <v>25116726</v>
      </c>
      <c r="J8" s="132"/>
    </row>
    <row r="9" spans="1:10" ht="15.75" x14ac:dyDescent="0.25">
      <c r="A9" s="144" t="s">
        <v>32</v>
      </c>
      <c r="B9" s="144"/>
      <c r="C9" s="144"/>
      <c r="D9" s="144"/>
      <c r="E9" s="144"/>
      <c r="F9" s="145"/>
      <c r="G9" s="145"/>
      <c r="H9" s="145" t="s">
        <v>31</v>
      </c>
      <c r="I9" s="148">
        <v>2300227</v>
      </c>
      <c r="J9" s="132"/>
    </row>
    <row r="10" spans="1:10" ht="15.75" x14ac:dyDescent="0.25">
      <c r="A10" s="144"/>
      <c r="B10" s="144"/>
      <c r="C10" s="144" t="s">
        <v>186</v>
      </c>
      <c r="D10" s="144"/>
      <c r="E10" s="144"/>
      <c r="F10" s="145"/>
      <c r="G10" s="145"/>
      <c r="H10" s="145" t="s">
        <v>30</v>
      </c>
      <c r="I10" s="148">
        <v>82401370000</v>
      </c>
      <c r="J10" s="132"/>
    </row>
    <row r="11" spans="1:10" ht="13.5" customHeight="1" x14ac:dyDescent="0.25">
      <c r="A11" s="144"/>
      <c r="B11" s="144"/>
      <c r="C11" s="144"/>
      <c r="D11" s="144"/>
      <c r="E11" s="144"/>
      <c r="F11" s="145"/>
      <c r="G11" s="145"/>
      <c r="H11" s="145" t="s">
        <v>29</v>
      </c>
      <c r="I11" s="148"/>
      <c r="J11" s="132"/>
    </row>
    <row r="12" spans="1:10" ht="15.75" x14ac:dyDescent="0.25">
      <c r="A12" s="149" t="s">
        <v>28</v>
      </c>
      <c r="B12" s="144"/>
      <c r="C12" s="144"/>
      <c r="D12" s="144"/>
      <c r="E12" s="144"/>
      <c r="F12" s="145"/>
      <c r="G12" s="145"/>
      <c r="H12" s="145" t="s">
        <v>27</v>
      </c>
      <c r="I12" s="148"/>
      <c r="J12" s="132"/>
    </row>
    <row r="13" spans="1:10" ht="15.75" x14ac:dyDescent="0.25">
      <c r="A13" s="149" t="s">
        <v>26</v>
      </c>
      <c r="B13" s="144"/>
      <c r="C13" s="144"/>
      <c r="D13" s="144"/>
      <c r="E13" s="144"/>
      <c r="F13" s="150"/>
      <c r="G13" s="145"/>
      <c r="H13" s="145"/>
      <c r="I13" s="140"/>
      <c r="J13" s="132"/>
    </row>
    <row r="14" spans="1:10" ht="15.75" x14ac:dyDescent="0.25">
      <c r="A14" s="141" t="s">
        <v>25</v>
      </c>
      <c r="B14" s="141"/>
      <c r="C14" s="141"/>
      <c r="D14" s="141"/>
      <c r="E14" s="141"/>
      <c r="F14" s="142"/>
      <c r="G14" s="142"/>
      <c r="H14" s="142"/>
      <c r="I14" s="140"/>
      <c r="J14" s="132"/>
    </row>
    <row r="15" spans="1:10" ht="12.75" customHeight="1" thickBot="1" x14ac:dyDescent="0.3">
      <c r="A15" s="41"/>
      <c r="B15" s="41"/>
      <c r="C15" s="41"/>
      <c r="D15" s="41"/>
      <c r="E15" s="41"/>
      <c r="F15" s="42"/>
      <c r="G15" s="42"/>
      <c r="H15" s="42"/>
      <c r="I15" s="132"/>
      <c r="J15" s="132"/>
    </row>
    <row r="16" spans="1:10" ht="15.6" customHeight="1" x14ac:dyDescent="0.25">
      <c r="A16" s="242"/>
      <c r="B16" s="244" t="s">
        <v>24</v>
      </c>
      <c r="C16" s="245"/>
      <c r="D16" s="245"/>
      <c r="E16" s="245"/>
      <c r="F16" s="246" t="s">
        <v>23</v>
      </c>
      <c r="G16" s="246" t="s">
        <v>22</v>
      </c>
      <c r="H16" s="246" t="s">
        <v>47</v>
      </c>
      <c r="I16" s="249" t="s">
        <v>80</v>
      </c>
      <c r="J16" s="255" t="s">
        <v>173</v>
      </c>
    </row>
    <row r="17" spans="1:15" ht="18.75" customHeight="1" x14ac:dyDescent="0.25">
      <c r="A17" s="243"/>
      <c r="B17" s="148"/>
      <c r="C17" s="148"/>
      <c r="D17" s="148"/>
      <c r="E17" s="148"/>
      <c r="F17" s="247"/>
      <c r="G17" s="247"/>
      <c r="H17" s="248"/>
      <c r="I17" s="250"/>
      <c r="J17" s="256"/>
    </row>
    <row r="18" spans="1:15" ht="48.75" customHeight="1" x14ac:dyDescent="0.25">
      <c r="A18" s="243"/>
      <c r="B18" s="148" t="s">
        <v>19</v>
      </c>
      <c r="C18" s="148" t="s">
        <v>20</v>
      </c>
      <c r="D18" s="148" t="s">
        <v>18</v>
      </c>
      <c r="E18" s="148" t="s">
        <v>17</v>
      </c>
      <c r="F18" s="247"/>
      <c r="G18" s="247"/>
      <c r="H18" s="248"/>
      <c r="I18" s="250"/>
      <c r="J18" s="256"/>
    </row>
    <row r="19" spans="1:15" ht="15.75" x14ac:dyDescent="0.25">
      <c r="A19" s="151">
        <v>1</v>
      </c>
      <c r="B19" s="152" t="s">
        <v>16</v>
      </c>
      <c r="C19" s="152" t="s">
        <v>15</v>
      </c>
      <c r="D19" s="152" t="s">
        <v>14</v>
      </c>
      <c r="E19" s="152" t="s">
        <v>13</v>
      </c>
      <c r="F19" s="153" t="s">
        <v>77</v>
      </c>
      <c r="G19" s="153" t="s">
        <v>78</v>
      </c>
      <c r="H19" s="153" t="s">
        <v>79</v>
      </c>
      <c r="I19" s="154">
        <v>9</v>
      </c>
      <c r="J19" s="155">
        <v>10</v>
      </c>
    </row>
    <row r="20" spans="1:15" ht="27.75" customHeight="1" x14ac:dyDescent="0.25">
      <c r="A20" s="156"/>
      <c r="B20" s="157" t="s">
        <v>4</v>
      </c>
      <c r="C20" s="157" t="s">
        <v>38</v>
      </c>
      <c r="D20" s="157" t="s">
        <v>71</v>
      </c>
      <c r="E20" s="157" t="s">
        <v>192</v>
      </c>
      <c r="F20" s="158">
        <v>522000000</v>
      </c>
      <c r="G20" s="158">
        <v>125421513.59999999</v>
      </c>
      <c r="H20" s="158">
        <v>125421513.59999999</v>
      </c>
      <c r="I20" s="159">
        <f>G20-H20</f>
        <v>0</v>
      </c>
      <c r="J20" s="160" t="s">
        <v>100</v>
      </c>
    </row>
    <row r="21" spans="1:15" ht="27.75" customHeight="1" x14ac:dyDescent="0.25">
      <c r="A21" s="156"/>
      <c r="B21" s="157"/>
      <c r="C21" s="157"/>
      <c r="D21" s="157"/>
      <c r="E21" s="157"/>
      <c r="F21" s="161">
        <f>F20</f>
        <v>522000000</v>
      </c>
      <c r="G21" s="161">
        <f>G20</f>
        <v>125421513.59999999</v>
      </c>
      <c r="H21" s="161">
        <f>H20</f>
        <v>125421513.59999999</v>
      </c>
      <c r="I21" s="162">
        <f>G21-H21</f>
        <v>0</v>
      </c>
      <c r="J21" s="163"/>
      <c r="L21" s="130">
        <f>H22+H24+H33+H35+H49+H51+H60+H62</f>
        <v>246889433.09</v>
      </c>
      <c r="N21" s="130" t="s">
        <v>174</v>
      </c>
      <c r="O21" s="130">
        <f>I22+I33+I49+I60</f>
        <v>17828881.730000008</v>
      </c>
    </row>
    <row r="22" spans="1:15" ht="27.75" customHeight="1" x14ac:dyDescent="0.25">
      <c r="A22" s="257" t="s">
        <v>51</v>
      </c>
      <c r="B22" s="157" t="s">
        <v>4</v>
      </c>
      <c r="C22" s="157" t="s">
        <v>38</v>
      </c>
      <c r="D22" s="157" t="s">
        <v>70</v>
      </c>
      <c r="E22" s="157" t="s">
        <v>12</v>
      </c>
      <c r="F22" s="158">
        <v>38223600</v>
      </c>
      <c r="G22" s="158">
        <v>10660930</v>
      </c>
      <c r="H22" s="158">
        <v>9502755.8399999999</v>
      </c>
      <c r="I22" s="164">
        <f>G22-H22</f>
        <v>1158174.1600000001</v>
      </c>
      <c r="J22" s="160" t="s">
        <v>83</v>
      </c>
      <c r="L22" s="130">
        <f>H20+H46+H58</f>
        <v>125421513.59999999</v>
      </c>
      <c r="N22" s="1">
        <v>119</v>
      </c>
      <c r="O22" s="130">
        <f>I24+I35+I51+I62</f>
        <v>14200925.179999998</v>
      </c>
    </row>
    <row r="23" spans="1:15" ht="27.75" customHeight="1" x14ac:dyDescent="0.25">
      <c r="A23" s="258"/>
      <c r="B23" s="157" t="s">
        <v>4</v>
      </c>
      <c r="C23" s="157" t="s">
        <v>38</v>
      </c>
      <c r="D23" s="157" t="s">
        <v>70</v>
      </c>
      <c r="E23" s="157" t="s">
        <v>11</v>
      </c>
      <c r="F23" s="158">
        <v>1000000</v>
      </c>
      <c r="G23" s="158">
        <v>289450</v>
      </c>
      <c r="H23" s="158">
        <v>247283</v>
      </c>
      <c r="I23" s="164">
        <f t="shared" ref="I23:I30" si="0">G23-H23</f>
        <v>42167</v>
      </c>
      <c r="J23" s="160" t="s">
        <v>84</v>
      </c>
      <c r="N23" s="1">
        <v>112</v>
      </c>
      <c r="O23" s="130">
        <f>I23+I34+I50+I61</f>
        <v>498597.19999999995</v>
      </c>
    </row>
    <row r="24" spans="1:15" ht="27.75" customHeight="1" x14ac:dyDescent="0.25">
      <c r="A24" s="258"/>
      <c r="B24" s="157" t="s">
        <v>4</v>
      </c>
      <c r="C24" s="157" t="s">
        <v>38</v>
      </c>
      <c r="D24" s="157" t="s">
        <v>70</v>
      </c>
      <c r="E24" s="157" t="s">
        <v>39</v>
      </c>
      <c r="F24" s="158">
        <v>11305700</v>
      </c>
      <c r="G24" s="158">
        <v>2826410</v>
      </c>
      <c r="H24" s="158">
        <v>1831264.97</v>
      </c>
      <c r="I24" s="164">
        <f t="shared" si="0"/>
        <v>995145.03</v>
      </c>
      <c r="J24" s="160" t="s">
        <v>101</v>
      </c>
      <c r="N24" s="131">
        <v>242244</v>
      </c>
      <c r="O24" s="130">
        <f>I25+I26+I36+I38+I52+I54+I63+I64</f>
        <v>163407.55000000168</v>
      </c>
    </row>
    <row r="25" spans="1:15" ht="27.75" customHeight="1" x14ac:dyDescent="0.25">
      <c r="A25" s="258"/>
      <c r="B25" s="157" t="s">
        <v>4</v>
      </c>
      <c r="C25" s="157" t="s">
        <v>38</v>
      </c>
      <c r="D25" s="157" t="s">
        <v>70</v>
      </c>
      <c r="E25" s="157" t="s">
        <v>42</v>
      </c>
      <c r="F25" s="158">
        <v>645650</v>
      </c>
      <c r="G25" s="158">
        <v>188410</v>
      </c>
      <c r="H25" s="158">
        <v>181250.26</v>
      </c>
      <c r="I25" s="164">
        <f t="shared" si="0"/>
        <v>7159.7399999999907</v>
      </c>
      <c r="J25" s="160" t="s">
        <v>85</v>
      </c>
      <c r="N25" s="1">
        <v>247</v>
      </c>
      <c r="O25" s="130" t="e">
        <f>I39+#REF!+I55</f>
        <v>#REF!</v>
      </c>
    </row>
    <row r="26" spans="1:15" ht="27.75" customHeight="1" x14ac:dyDescent="0.25">
      <c r="A26" s="258"/>
      <c r="B26" s="157" t="s">
        <v>4</v>
      </c>
      <c r="C26" s="157" t="s">
        <v>38</v>
      </c>
      <c r="D26" s="157" t="s">
        <v>70</v>
      </c>
      <c r="E26" s="157" t="s">
        <v>6</v>
      </c>
      <c r="F26" s="158">
        <v>958633</v>
      </c>
      <c r="G26" s="158">
        <v>117754</v>
      </c>
      <c r="H26" s="158">
        <v>117753.44</v>
      </c>
      <c r="I26" s="164">
        <f t="shared" si="0"/>
        <v>0.55999999999767169</v>
      </c>
      <c r="J26" s="160" t="s">
        <v>86</v>
      </c>
      <c r="N26" s="1">
        <v>800</v>
      </c>
      <c r="O26" s="130">
        <f>I28+I41+I42+I56+I57+I58+I66+I67+I68</f>
        <v>1894211</v>
      </c>
    </row>
    <row r="27" spans="1:15" ht="27.75" customHeight="1" x14ac:dyDescent="0.25">
      <c r="A27" s="258"/>
      <c r="B27" s="157" t="s">
        <v>4</v>
      </c>
      <c r="C27" s="157" t="s">
        <v>38</v>
      </c>
      <c r="D27" s="157" t="s">
        <v>70</v>
      </c>
      <c r="E27" s="157" t="s">
        <v>5</v>
      </c>
      <c r="F27" s="158">
        <v>0</v>
      </c>
      <c r="G27" s="158">
        <v>0</v>
      </c>
      <c r="H27" s="158">
        <v>0</v>
      </c>
      <c r="I27" s="164">
        <f t="shared" si="0"/>
        <v>0</v>
      </c>
      <c r="J27" s="160" t="s">
        <v>87</v>
      </c>
      <c r="N27" s="130">
        <v>414</v>
      </c>
      <c r="O27" s="130">
        <f>I46+I58</f>
        <v>0</v>
      </c>
    </row>
    <row r="28" spans="1:15" ht="27.75" customHeight="1" x14ac:dyDescent="0.25">
      <c r="A28" s="258"/>
      <c r="B28" s="157" t="s">
        <v>4</v>
      </c>
      <c r="C28" s="157" t="s">
        <v>38</v>
      </c>
      <c r="D28" s="157" t="s">
        <v>70</v>
      </c>
      <c r="E28" s="157" t="s">
        <v>3</v>
      </c>
      <c r="F28" s="158">
        <v>8000</v>
      </c>
      <c r="G28" s="158">
        <v>2000</v>
      </c>
      <c r="H28" s="158">
        <v>0</v>
      </c>
      <c r="I28" s="164">
        <f t="shared" si="0"/>
        <v>2000</v>
      </c>
      <c r="J28" s="160" t="s">
        <v>88</v>
      </c>
      <c r="N28" s="1" t="s">
        <v>175</v>
      </c>
      <c r="O28" s="130">
        <f>I71</f>
        <v>414814.62999999989</v>
      </c>
    </row>
    <row r="29" spans="1:15" ht="27.75" customHeight="1" x14ac:dyDescent="0.25">
      <c r="A29" s="258"/>
      <c r="B29" s="157" t="s">
        <v>4</v>
      </c>
      <c r="C29" s="157" t="s">
        <v>38</v>
      </c>
      <c r="D29" s="157" t="s">
        <v>70</v>
      </c>
      <c r="E29" s="157" t="s">
        <v>41</v>
      </c>
      <c r="F29" s="158">
        <v>0</v>
      </c>
      <c r="G29" s="158">
        <v>0</v>
      </c>
      <c r="H29" s="158">
        <v>0</v>
      </c>
      <c r="I29" s="164">
        <f t="shared" si="0"/>
        <v>0</v>
      </c>
      <c r="J29" s="160" t="s">
        <v>89</v>
      </c>
      <c r="O29" s="130"/>
    </row>
    <row r="30" spans="1:15" ht="27.75" customHeight="1" thickBot="1" x14ac:dyDescent="0.3">
      <c r="A30" s="259"/>
      <c r="B30" s="165" t="s">
        <v>4</v>
      </c>
      <c r="C30" s="165" t="s">
        <v>8</v>
      </c>
      <c r="D30" s="165" t="s">
        <v>184</v>
      </c>
      <c r="E30" s="165" t="s">
        <v>185</v>
      </c>
      <c r="F30" s="166">
        <v>18000000</v>
      </c>
      <c r="G30" s="158">
        <v>0</v>
      </c>
      <c r="H30" s="158">
        <v>0</v>
      </c>
      <c r="I30" s="164">
        <f t="shared" si="0"/>
        <v>0</v>
      </c>
      <c r="J30" s="167" t="s">
        <v>183</v>
      </c>
    </row>
    <row r="31" spans="1:15" ht="27.75" customHeight="1" thickBot="1" x14ac:dyDescent="0.3">
      <c r="A31" s="168" t="s">
        <v>2</v>
      </c>
      <c r="B31" s="169"/>
      <c r="C31" s="170"/>
      <c r="D31" s="170"/>
      <c r="E31" s="170"/>
      <c r="F31" s="171">
        <f>F22+F23+F24+F25+F26+F27+F28+F29+F30</f>
        <v>70141583</v>
      </c>
      <c r="G31" s="171">
        <f>G22+G23+G24+G25+G26+G27+G28+G29+G30</f>
        <v>14084954</v>
      </c>
      <c r="H31" s="172">
        <f>H22+H23+H24+H25+H26+H27+H28+H29+H30</f>
        <v>11880307.51</v>
      </c>
      <c r="I31" s="173">
        <f>I22+I23+I24+I25+I26+I27+I28+I29+I30</f>
        <v>2204646.4900000007</v>
      </c>
      <c r="J31" s="174">
        <f>H31/F31*100</f>
        <v>16.93760962024481</v>
      </c>
    </row>
    <row r="32" spans="1:15" ht="27.75" customHeight="1" thickBot="1" x14ac:dyDescent="0.3">
      <c r="A32" s="175" t="s">
        <v>48</v>
      </c>
      <c r="B32" s="176"/>
      <c r="C32" s="176"/>
      <c r="D32" s="176"/>
      <c r="E32" s="176"/>
      <c r="F32" s="177">
        <f>F21+F31</f>
        <v>592141583</v>
      </c>
      <c r="G32" s="177">
        <f>G21+G31</f>
        <v>139506467.59999999</v>
      </c>
      <c r="H32" s="177">
        <f>H21+H31</f>
        <v>137301821.10999998</v>
      </c>
      <c r="I32" s="178">
        <f>I21+I31</f>
        <v>2204646.4900000007</v>
      </c>
      <c r="J32" s="179">
        <f>H32/F32*100</f>
        <v>23.187329694763218</v>
      </c>
    </row>
    <row r="33" spans="1:10" ht="27.75" customHeight="1" x14ac:dyDescent="0.25">
      <c r="A33" s="260" t="s">
        <v>52</v>
      </c>
      <c r="B33" s="180" t="s">
        <v>4</v>
      </c>
      <c r="C33" s="180" t="s">
        <v>8</v>
      </c>
      <c r="D33" s="180" t="s">
        <v>66</v>
      </c>
      <c r="E33" s="180" t="s">
        <v>7</v>
      </c>
      <c r="F33" s="181">
        <v>260426200</v>
      </c>
      <c r="G33" s="181">
        <v>65106546</v>
      </c>
      <c r="H33" s="181">
        <v>53737817.539999999</v>
      </c>
      <c r="I33" s="164">
        <f t="shared" ref="I33:I58" si="1">G33-H33</f>
        <v>11368728.460000001</v>
      </c>
      <c r="J33" s="182" t="s">
        <v>83</v>
      </c>
    </row>
    <row r="34" spans="1:10" ht="27.75" customHeight="1" x14ac:dyDescent="0.25">
      <c r="A34" s="258"/>
      <c r="B34" s="157" t="s">
        <v>4</v>
      </c>
      <c r="C34" s="157" t="s">
        <v>8</v>
      </c>
      <c r="D34" s="157" t="s">
        <v>66</v>
      </c>
      <c r="E34" s="157" t="s">
        <v>9</v>
      </c>
      <c r="F34" s="158">
        <v>26618881</v>
      </c>
      <c r="G34" s="181">
        <v>3640000</v>
      </c>
      <c r="H34" s="181">
        <v>3488610.6</v>
      </c>
      <c r="I34" s="164">
        <f t="shared" si="1"/>
        <v>151389.39999999991</v>
      </c>
      <c r="J34" s="183" t="s">
        <v>84</v>
      </c>
    </row>
    <row r="35" spans="1:10" ht="27.75" customHeight="1" x14ac:dyDescent="0.25">
      <c r="A35" s="258"/>
      <c r="B35" s="157" t="s">
        <v>4</v>
      </c>
      <c r="C35" s="157" t="s">
        <v>8</v>
      </c>
      <c r="D35" s="157" t="s">
        <v>66</v>
      </c>
      <c r="E35" s="157" t="s">
        <v>40</v>
      </c>
      <c r="F35" s="158">
        <v>78648392</v>
      </c>
      <c r="G35" s="181">
        <v>19662096</v>
      </c>
      <c r="H35" s="181">
        <v>9734950.3399999999</v>
      </c>
      <c r="I35" s="164">
        <f t="shared" si="1"/>
        <v>9927145.6600000001</v>
      </c>
      <c r="J35" s="183" t="s">
        <v>101</v>
      </c>
    </row>
    <row r="36" spans="1:10" ht="27.75" customHeight="1" x14ac:dyDescent="0.25">
      <c r="A36" s="258"/>
      <c r="B36" s="157" t="s">
        <v>4</v>
      </c>
      <c r="C36" s="157" t="s">
        <v>8</v>
      </c>
      <c r="D36" s="157" t="s">
        <v>66</v>
      </c>
      <c r="E36" s="157" t="s">
        <v>42</v>
      </c>
      <c r="F36" s="158">
        <v>1712300</v>
      </c>
      <c r="G36" s="181">
        <v>162700</v>
      </c>
      <c r="H36" s="181">
        <v>153965.54999999999</v>
      </c>
      <c r="I36" s="164">
        <f t="shared" si="1"/>
        <v>8734.4500000000116</v>
      </c>
      <c r="J36" s="183" t="s">
        <v>85</v>
      </c>
    </row>
    <row r="37" spans="1:10" ht="27.75" customHeight="1" x14ac:dyDescent="0.25">
      <c r="A37" s="258"/>
      <c r="B37" s="157" t="s">
        <v>4</v>
      </c>
      <c r="C37" s="157" t="s">
        <v>8</v>
      </c>
      <c r="D37" s="157" t="s">
        <v>66</v>
      </c>
      <c r="E37" s="157" t="s">
        <v>44</v>
      </c>
      <c r="F37" s="158">
        <v>0</v>
      </c>
      <c r="G37" s="181">
        <v>0</v>
      </c>
      <c r="H37" s="181">
        <v>0</v>
      </c>
      <c r="I37" s="164">
        <f t="shared" si="1"/>
        <v>0</v>
      </c>
      <c r="J37" s="184" t="s">
        <v>98</v>
      </c>
    </row>
    <row r="38" spans="1:10" ht="27.75" customHeight="1" x14ac:dyDescent="0.25">
      <c r="A38" s="258"/>
      <c r="B38" s="157" t="s">
        <v>4</v>
      </c>
      <c r="C38" s="157" t="s">
        <v>8</v>
      </c>
      <c r="D38" s="157" t="s">
        <v>66</v>
      </c>
      <c r="E38" s="157" t="s">
        <v>6</v>
      </c>
      <c r="F38" s="158">
        <v>59502045</v>
      </c>
      <c r="G38" s="181">
        <v>25243817</v>
      </c>
      <c r="H38" s="181">
        <v>25240337.149999999</v>
      </c>
      <c r="I38" s="164">
        <f t="shared" si="1"/>
        <v>3479.8500000014901</v>
      </c>
      <c r="J38" s="183" t="s">
        <v>86</v>
      </c>
    </row>
    <row r="39" spans="1:10" ht="27.75" customHeight="1" x14ac:dyDescent="0.25">
      <c r="A39" s="258"/>
      <c r="B39" s="157" t="s">
        <v>4</v>
      </c>
      <c r="C39" s="157" t="s">
        <v>8</v>
      </c>
      <c r="D39" s="157" t="s">
        <v>66</v>
      </c>
      <c r="E39" s="157" t="s">
        <v>57</v>
      </c>
      <c r="F39" s="158">
        <v>7137000</v>
      </c>
      <c r="G39" s="181">
        <v>1784250</v>
      </c>
      <c r="H39" s="181">
        <v>571956.71</v>
      </c>
      <c r="I39" s="164">
        <f t="shared" si="1"/>
        <v>1212293.29</v>
      </c>
      <c r="J39" s="183" t="s">
        <v>93</v>
      </c>
    </row>
    <row r="40" spans="1:10" ht="27.75" customHeight="1" x14ac:dyDescent="0.25">
      <c r="A40" s="258"/>
      <c r="B40" s="157" t="s">
        <v>4</v>
      </c>
      <c r="C40" s="157" t="s">
        <v>8</v>
      </c>
      <c r="D40" s="157" t="s">
        <v>66</v>
      </c>
      <c r="E40" s="157" t="s">
        <v>59</v>
      </c>
      <c r="F40" s="158">
        <v>0</v>
      </c>
      <c r="G40" s="181">
        <v>0</v>
      </c>
      <c r="H40" s="181">
        <v>0</v>
      </c>
      <c r="I40" s="164">
        <f t="shared" si="1"/>
        <v>0</v>
      </c>
      <c r="J40" s="184" t="s">
        <v>95</v>
      </c>
    </row>
    <row r="41" spans="1:10" ht="27.75" customHeight="1" x14ac:dyDescent="0.25">
      <c r="A41" s="258"/>
      <c r="B41" s="157" t="s">
        <v>4</v>
      </c>
      <c r="C41" s="157" t="s">
        <v>8</v>
      </c>
      <c r="D41" s="157" t="s">
        <v>66</v>
      </c>
      <c r="E41" s="157" t="s">
        <v>5</v>
      </c>
      <c r="F41" s="158">
        <v>9328500</v>
      </c>
      <c r="G41" s="181">
        <v>2332130</v>
      </c>
      <c r="H41" s="181">
        <v>1796602</v>
      </c>
      <c r="I41" s="164">
        <f t="shared" si="1"/>
        <v>535528</v>
      </c>
      <c r="J41" s="183" t="s">
        <v>90</v>
      </c>
    </row>
    <row r="42" spans="1:10" ht="27.75" customHeight="1" x14ac:dyDescent="0.25">
      <c r="A42" s="258"/>
      <c r="B42" s="157" t="s">
        <v>4</v>
      </c>
      <c r="C42" s="157" t="s">
        <v>8</v>
      </c>
      <c r="D42" s="157" t="s">
        <v>66</v>
      </c>
      <c r="E42" s="157" t="s">
        <v>3</v>
      </c>
      <c r="F42" s="158">
        <v>650000</v>
      </c>
      <c r="G42" s="181">
        <v>162500</v>
      </c>
      <c r="H42" s="181">
        <v>92217</v>
      </c>
      <c r="I42" s="164">
        <f t="shared" si="1"/>
        <v>70283</v>
      </c>
      <c r="J42" s="183" t="s">
        <v>88</v>
      </c>
    </row>
    <row r="43" spans="1:10" ht="27.75" customHeight="1" x14ac:dyDescent="0.25">
      <c r="A43" s="258"/>
      <c r="B43" s="157" t="s">
        <v>4</v>
      </c>
      <c r="C43" s="185" t="s">
        <v>8</v>
      </c>
      <c r="D43" s="157" t="s">
        <v>66</v>
      </c>
      <c r="E43" s="185" t="s">
        <v>41</v>
      </c>
      <c r="F43" s="158">
        <v>0</v>
      </c>
      <c r="G43" s="181">
        <v>0</v>
      </c>
      <c r="H43" s="181">
        <v>0</v>
      </c>
      <c r="I43" s="164">
        <f t="shared" si="1"/>
        <v>0</v>
      </c>
      <c r="J43" s="183" t="s">
        <v>89</v>
      </c>
    </row>
    <row r="44" spans="1:10" ht="27.75" customHeight="1" x14ac:dyDescent="0.25">
      <c r="A44" s="186"/>
      <c r="B44" s="157" t="s">
        <v>4</v>
      </c>
      <c r="C44" s="157" t="s">
        <v>8</v>
      </c>
      <c r="D44" s="157" t="s">
        <v>73</v>
      </c>
      <c r="E44" s="157" t="s">
        <v>6</v>
      </c>
      <c r="F44" s="158">
        <v>41804186</v>
      </c>
      <c r="G44" s="181">
        <v>28553000</v>
      </c>
      <c r="H44" s="181">
        <v>25202421.399999999</v>
      </c>
      <c r="I44" s="164">
        <f t="shared" si="1"/>
        <v>3350578.6000000015</v>
      </c>
      <c r="J44" s="184" t="s">
        <v>91</v>
      </c>
    </row>
    <row r="45" spans="1:10" ht="27.75" customHeight="1" x14ac:dyDescent="0.25">
      <c r="A45" s="187"/>
      <c r="B45" s="157" t="s">
        <v>4</v>
      </c>
      <c r="C45" s="157" t="s">
        <v>10</v>
      </c>
      <c r="D45" s="157" t="s">
        <v>67</v>
      </c>
      <c r="E45" s="157" t="s">
        <v>6</v>
      </c>
      <c r="F45" s="158">
        <v>206814000</v>
      </c>
      <c r="G45" s="181">
        <v>108267985</v>
      </c>
      <c r="H45" s="181">
        <v>106367000</v>
      </c>
      <c r="I45" s="164">
        <f t="shared" si="1"/>
        <v>1900985</v>
      </c>
      <c r="J45" s="184" t="s">
        <v>92</v>
      </c>
    </row>
    <row r="46" spans="1:10" ht="27.75" customHeight="1" x14ac:dyDescent="0.25">
      <c r="A46" s="187"/>
      <c r="B46" s="157" t="s">
        <v>4</v>
      </c>
      <c r="C46" s="157" t="s">
        <v>8</v>
      </c>
      <c r="D46" s="157" t="s">
        <v>68</v>
      </c>
      <c r="E46" s="157" t="s">
        <v>43</v>
      </c>
      <c r="F46" s="158">
        <v>79025157</v>
      </c>
      <c r="G46" s="181">
        <v>0</v>
      </c>
      <c r="H46" s="181">
        <v>0</v>
      </c>
      <c r="I46" s="164">
        <f t="shared" si="1"/>
        <v>0</v>
      </c>
      <c r="J46" s="184" t="s">
        <v>96</v>
      </c>
    </row>
    <row r="47" spans="1:10" ht="27.75" customHeight="1" thickBot="1" x14ac:dyDescent="0.3">
      <c r="A47" s="188"/>
      <c r="B47" s="165" t="s">
        <v>4</v>
      </c>
      <c r="C47" s="165" t="s">
        <v>38</v>
      </c>
      <c r="D47" s="165" t="s">
        <v>179</v>
      </c>
      <c r="E47" s="165" t="s">
        <v>6</v>
      </c>
      <c r="F47" s="166">
        <v>100000000</v>
      </c>
      <c r="G47" s="181">
        <v>52606600</v>
      </c>
      <c r="H47" s="181">
        <v>34224132.649999999</v>
      </c>
      <c r="I47" s="164">
        <f t="shared" si="1"/>
        <v>18382467.350000001</v>
      </c>
      <c r="J47" s="189" t="s">
        <v>182</v>
      </c>
    </row>
    <row r="48" spans="1:10" ht="27.75" customHeight="1" thickBot="1" x14ac:dyDescent="0.3">
      <c r="A48" s="175" t="s">
        <v>2</v>
      </c>
      <c r="B48" s="176"/>
      <c r="C48" s="176"/>
      <c r="D48" s="176"/>
      <c r="E48" s="176"/>
      <c r="F48" s="177">
        <f>F33+F34+F35+F36+F37+F38+F39+F40+F41+F42+F43+F44+F45+F46+F47</f>
        <v>871666661</v>
      </c>
      <c r="G48" s="177">
        <f>G33+G34+G35+G36+G37+G38+G39+G40+G41+G42+G43+G44+G45+G46+G47</f>
        <v>307521624</v>
      </c>
      <c r="H48" s="177">
        <f>H33+H34+H35+H36+H37+H38+H39+H40+H41+H42+H43+H44+H45+H46+H47</f>
        <v>260610010.94</v>
      </c>
      <c r="I48" s="178">
        <f>SUM(I33:I47)</f>
        <v>46911613.060000002</v>
      </c>
      <c r="J48" s="179">
        <f>H48/F48*100</f>
        <v>29.897898198953833</v>
      </c>
    </row>
    <row r="49" spans="1:10" ht="27.75" customHeight="1" x14ac:dyDescent="0.25">
      <c r="A49" s="260" t="s">
        <v>53</v>
      </c>
      <c r="B49" s="180" t="s">
        <v>4</v>
      </c>
      <c r="C49" s="180" t="s">
        <v>8</v>
      </c>
      <c r="D49" s="180" t="s">
        <v>72</v>
      </c>
      <c r="E49" s="180" t="s">
        <v>7</v>
      </c>
      <c r="F49" s="181">
        <v>428162883</v>
      </c>
      <c r="G49" s="181">
        <v>117040720</v>
      </c>
      <c r="H49" s="181">
        <v>116584908.06999999</v>
      </c>
      <c r="I49" s="164">
        <f t="shared" si="1"/>
        <v>455811.93000000715</v>
      </c>
      <c r="J49" s="182" t="s">
        <v>83</v>
      </c>
    </row>
    <row r="50" spans="1:10" ht="27.75" customHeight="1" x14ac:dyDescent="0.25">
      <c r="A50" s="261"/>
      <c r="B50" s="157" t="s">
        <v>4</v>
      </c>
      <c r="C50" s="157" t="s">
        <v>8</v>
      </c>
      <c r="D50" s="157" t="s">
        <v>72</v>
      </c>
      <c r="E50" s="157" t="s">
        <v>9</v>
      </c>
      <c r="F50" s="158">
        <v>5421750</v>
      </c>
      <c r="G50" s="181">
        <v>1000000</v>
      </c>
      <c r="H50" s="181">
        <v>694959.2</v>
      </c>
      <c r="I50" s="164">
        <f t="shared" si="1"/>
        <v>305040.80000000005</v>
      </c>
      <c r="J50" s="183" t="s">
        <v>84</v>
      </c>
    </row>
    <row r="51" spans="1:10" ht="27.75" customHeight="1" x14ac:dyDescent="0.25">
      <c r="A51" s="261"/>
      <c r="B51" s="157" t="s">
        <v>4</v>
      </c>
      <c r="C51" s="157" t="s">
        <v>8</v>
      </c>
      <c r="D51" s="157" t="s">
        <v>72</v>
      </c>
      <c r="E51" s="157" t="s">
        <v>40</v>
      </c>
      <c r="F51" s="158">
        <v>128670000</v>
      </c>
      <c r="G51" s="181">
        <v>34667500</v>
      </c>
      <c r="H51" s="181">
        <v>34214121.740000002</v>
      </c>
      <c r="I51" s="164">
        <f t="shared" si="1"/>
        <v>453378.25999999791</v>
      </c>
      <c r="J51" s="183" t="s">
        <v>101</v>
      </c>
    </row>
    <row r="52" spans="1:10" ht="27.75" customHeight="1" x14ac:dyDescent="0.25">
      <c r="A52" s="261"/>
      <c r="B52" s="157" t="s">
        <v>4</v>
      </c>
      <c r="C52" s="157" t="s">
        <v>8</v>
      </c>
      <c r="D52" s="157" t="s">
        <v>72</v>
      </c>
      <c r="E52" s="157" t="s">
        <v>42</v>
      </c>
      <c r="F52" s="158">
        <v>7100735</v>
      </c>
      <c r="G52" s="181">
        <v>221700</v>
      </c>
      <c r="H52" s="181">
        <v>221541</v>
      </c>
      <c r="I52" s="164">
        <f t="shared" si="1"/>
        <v>159</v>
      </c>
      <c r="J52" s="183" t="s">
        <v>85</v>
      </c>
    </row>
    <row r="53" spans="1:10" ht="27.75" customHeight="1" x14ac:dyDescent="0.25">
      <c r="A53" s="261"/>
      <c r="B53" s="157" t="s">
        <v>4</v>
      </c>
      <c r="C53" s="157" t="s">
        <v>8</v>
      </c>
      <c r="D53" s="157" t="s">
        <v>72</v>
      </c>
      <c r="E53" s="157" t="s">
        <v>44</v>
      </c>
      <c r="F53" s="158">
        <v>0</v>
      </c>
      <c r="G53" s="181">
        <v>0</v>
      </c>
      <c r="H53" s="181">
        <v>0</v>
      </c>
      <c r="I53" s="164">
        <f t="shared" si="1"/>
        <v>0</v>
      </c>
      <c r="J53" s="183" t="s">
        <v>98</v>
      </c>
    </row>
    <row r="54" spans="1:10" ht="27.75" customHeight="1" x14ac:dyDescent="0.25">
      <c r="A54" s="261"/>
      <c r="B54" s="157" t="s">
        <v>4</v>
      </c>
      <c r="C54" s="157" t="s">
        <v>8</v>
      </c>
      <c r="D54" s="157" t="s">
        <v>72</v>
      </c>
      <c r="E54" s="157" t="s">
        <v>6</v>
      </c>
      <c r="F54" s="158">
        <v>33422181</v>
      </c>
      <c r="G54" s="181">
        <v>6507100</v>
      </c>
      <c r="H54" s="181">
        <v>6363226.0499999998</v>
      </c>
      <c r="I54" s="164">
        <f t="shared" si="1"/>
        <v>143873.95000000019</v>
      </c>
      <c r="J54" s="183" t="s">
        <v>86</v>
      </c>
    </row>
    <row r="55" spans="1:10" ht="27.75" customHeight="1" x14ac:dyDescent="0.25">
      <c r="A55" s="261"/>
      <c r="B55" s="157" t="s">
        <v>4</v>
      </c>
      <c r="C55" s="157" t="s">
        <v>8</v>
      </c>
      <c r="D55" s="157" t="s">
        <v>72</v>
      </c>
      <c r="E55" s="157" t="s">
        <v>57</v>
      </c>
      <c r="F55" s="158">
        <v>12927202</v>
      </c>
      <c r="G55" s="181">
        <v>3916830</v>
      </c>
      <c r="H55" s="181">
        <v>3791711.79</v>
      </c>
      <c r="I55" s="164">
        <f t="shared" si="1"/>
        <v>125118.20999999996</v>
      </c>
      <c r="J55" s="183" t="s">
        <v>93</v>
      </c>
    </row>
    <row r="56" spans="1:10" ht="27.75" customHeight="1" x14ac:dyDescent="0.25">
      <c r="A56" s="261"/>
      <c r="B56" s="157" t="s">
        <v>4</v>
      </c>
      <c r="C56" s="157" t="s">
        <v>8</v>
      </c>
      <c r="D56" s="157" t="s">
        <v>72</v>
      </c>
      <c r="E56" s="157" t="s">
        <v>5</v>
      </c>
      <c r="F56" s="158">
        <v>5500000</v>
      </c>
      <c r="G56" s="181">
        <v>1375000</v>
      </c>
      <c r="H56" s="181">
        <v>458330</v>
      </c>
      <c r="I56" s="164">
        <f t="shared" si="1"/>
        <v>916670</v>
      </c>
      <c r="J56" s="183" t="s">
        <v>90</v>
      </c>
    </row>
    <row r="57" spans="1:10" ht="27.75" customHeight="1" x14ac:dyDescent="0.25">
      <c r="A57" s="262"/>
      <c r="B57" s="165" t="s">
        <v>4</v>
      </c>
      <c r="C57" s="165" t="s">
        <v>8</v>
      </c>
      <c r="D57" s="165" t="s">
        <v>72</v>
      </c>
      <c r="E57" s="165" t="s">
        <v>3</v>
      </c>
      <c r="F57" s="166">
        <v>700000</v>
      </c>
      <c r="G57" s="181">
        <v>175000</v>
      </c>
      <c r="H57" s="181">
        <v>0</v>
      </c>
      <c r="I57" s="164">
        <f t="shared" si="1"/>
        <v>175000</v>
      </c>
      <c r="J57" s="189" t="s">
        <v>88</v>
      </c>
    </row>
    <row r="58" spans="1:10" ht="27.75" customHeight="1" thickBot="1" x14ac:dyDescent="0.3">
      <c r="A58" s="190"/>
      <c r="B58" s="165" t="s">
        <v>4</v>
      </c>
      <c r="C58" s="165" t="s">
        <v>8</v>
      </c>
      <c r="D58" s="165" t="s">
        <v>72</v>
      </c>
      <c r="E58" s="165" t="s">
        <v>43</v>
      </c>
      <c r="F58" s="166">
        <v>0</v>
      </c>
      <c r="G58" s="181">
        <v>0</v>
      </c>
      <c r="H58" s="181">
        <v>0</v>
      </c>
      <c r="I58" s="164">
        <f t="shared" si="1"/>
        <v>0</v>
      </c>
      <c r="J58" s="191" t="s">
        <v>176</v>
      </c>
    </row>
    <row r="59" spans="1:10" ht="31.15" customHeight="1" thickBot="1" x14ac:dyDescent="0.3">
      <c r="A59" s="175" t="s">
        <v>2</v>
      </c>
      <c r="B59" s="176"/>
      <c r="C59" s="176"/>
      <c r="D59" s="176"/>
      <c r="E59" s="176"/>
      <c r="F59" s="177">
        <f>F49+F50+F51+F52+F53+F54+F55+F56+F57+F58</f>
        <v>621904751</v>
      </c>
      <c r="G59" s="177">
        <f t="shared" ref="G59:H59" si="2">G49+G50+G51+G52+G53+G54+G55+G56+G57+G58</f>
        <v>164903850</v>
      </c>
      <c r="H59" s="177">
        <f t="shared" si="2"/>
        <v>162328797.84999999</v>
      </c>
      <c r="I59" s="177">
        <f>SUM(I49:I58)</f>
        <v>2575052.150000005</v>
      </c>
      <c r="J59" s="179">
        <f>H59/F59*100</f>
        <v>26.101874537697494</v>
      </c>
    </row>
    <row r="60" spans="1:10" ht="26.25" customHeight="1" x14ac:dyDescent="0.25">
      <c r="A60" s="260" t="s">
        <v>54</v>
      </c>
      <c r="B60" s="180" t="s">
        <v>4</v>
      </c>
      <c r="C60" s="180" t="s">
        <v>8</v>
      </c>
      <c r="D60" s="180" t="s">
        <v>69</v>
      </c>
      <c r="E60" s="180" t="s">
        <v>7</v>
      </c>
      <c r="F60" s="192">
        <v>88955600</v>
      </c>
      <c r="G60" s="192">
        <v>22238904</v>
      </c>
      <c r="H60" s="192">
        <v>17392736.82</v>
      </c>
      <c r="I60" s="193">
        <f>G60-H60</f>
        <v>4846167.18</v>
      </c>
      <c r="J60" s="182" t="s">
        <v>83</v>
      </c>
    </row>
    <row r="61" spans="1:10" ht="21.75" customHeight="1" x14ac:dyDescent="0.25">
      <c r="A61" s="258"/>
      <c r="B61" s="157" t="s">
        <v>4</v>
      </c>
      <c r="C61" s="157" t="s">
        <v>8</v>
      </c>
      <c r="D61" s="157" t="s">
        <v>69</v>
      </c>
      <c r="E61" s="157" t="s">
        <v>9</v>
      </c>
      <c r="F61" s="194">
        <v>1000000</v>
      </c>
      <c r="G61" s="192">
        <v>0</v>
      </c>
      <c r="H61" s="192">
        <v>0</v>
      </c>
      <c r="I61" s="193">
        <f t="shared" ref="I61:I69" si="3">G61-H61</f>
        <v>0</v>
      </c>
      <c r="J61" s="183" t="s">
        <v>84</v>
      </c>
    </row>
    <row r="62" spans="1:10" ht="21.75" customHeight="1" x14ac:dyDescent="0.25">
      <c r="A62" s="258"/>
      <c r="B62" s="157" t="s">
        <v>4</v>
      </c>
      <c r="C62" s="157" t="s">
        <v>8</v>
      </c>
      <c r="D62" s="157" t="s">
        <v>69</v>
      </c>
      <c r="E62" s="157" t="s">
        <v>40</v>
      </c>
      <c r="F62" s="194">
        <v>26864544</v>
      </c>
      <c r="G62" s="192">
        <v>6716134</v>
      </c>
      <c r="H62" s="192">
        <v>3890877.77</v>
      </c>
      <c r="I62" s="193">
        <f t="shared" si="3"/>
        <v>2825256.23</v>
      </c>
      <c r="J62" s="183" t="s">
        <v>102</v>
      </c>
    </row>
    <row r="63" spans="1:10" ht="21.75" customHeight="1" x14ac:dyDescent="0.25">
      <c r="A63" s="258"/>
      <c r="B63" s="157" t="s">
        <v>4</v>
      </c>
      <c r="C63" s="157" t="s">
        <v>8</v>
      </c>
      <c r="D63" s="157" t="s">
        <v>69</v>
      </c>
      <c r="E63" s="157" t="s">
        <v>42</v>
      </c>
      <c r="F63" s="194">
        <v>145141803</v>
      </c>
      <c r="G63" s="192">
        <v>5482533.2999999998</v>
      </c>
      <c r="H63" s="192">
        <v>5482533.2999999998</v>
      </c>
      <c r="I63" s="193">
        <f t="shared" si="3"/>
        <v>0</v>
      </c>
      <c r="J63" s="183" t="s">
        <v>85</v>
      </c>
    </row>
    <row r="64" spans="1:10" ht="21.75" customHeight="1" x14ac:dyDescent="0.25">
      <c r="A64" s="258"/>
      <c r="B64" s="157" t="s">
        <v>4</v>
      </c>
      <c r="C64" s="157" t="s">
        <v>8</v>
      </c>
      <c r="D64" s="157" t="s">
        <v>69</v>
      </c>
      <c r="E64" s="157" t="s">
        <v>6</v>
      </c>
      <c r="F64" s="194">
        <v>5050279</v>
      </c>
      <c r="G64" s="192">
        <v>0</v>
      </c>
      <c r="H64" s="192">
        <v>0</v>
      </c>
      <c r="I64" s="193">
        <f t="shared" si="3"/>
        <v>0</v>
      </c>
      <c r="J64" s="160" t="s">
        <v>86</v>
      </c>
    </row>
    <row r="65" spans="1:10" ht="21.75" customHeight="1" x14ac:dyDescent="0.25">
      <c r="A65" s="258"/>
      <c r="B65" s="157" t="s">
        <v>4</v>
      </c>
      <c r="C65" s="157" t="s">
        <v>8</v>
      </c>
      <c r="D65" s="157" t="s">
        <v>69</v>
      </c>
      <c r="E65" s="157" t="s">
        <v>59</v>
      </c>
      <c r="F65" s="194">
        <v>21084</v>
      </c>
      <c r="G65" s="192">
        <v>21084</v>
      </c>
      <c r="H65" s="192">
        <v>21084</v>
      </c>
      <c r="I65" s="193">
        <f t="shared" si="3"/>
        <v>0</v>
      </c>
      <c r="J65" s="160" t="s">
        <v>93</v>
      </c>
    </row>
    <row r="66" spans="1:10" ht="27" customHeight="1" x14ac:dyDescent="0.25">
      <c r="A66" s="258"/>
      <c r="B66" s="157" t="s">
        <v>4</v>
      </c>
      <c r="C66" s="157" t="s">
        <v>8</v>
      </c>
      <c r="D66" s="157" t="s">
        <v>69</v>
      </c>
      <c r="E66" s="157" t="s">
        <v>5</v>
      </c>
      <c r="F66" s="194">
        <v>778916</v>
      </c>
      <c r="G66" s="192">
        <v>194730</v>
      </c>
      <c r="H66" s="192">
        <v>0</v>
      </c>
      <c r="I66" s="193">
        <f t="shared" si="3"/>
        <v>194730</v>
      </c>
      <c r="J66" s="160" t="s">
        <v>90</v>
      </c>
    </row>
    <row r="67" spans="1:10" ht="24" customHeight="1" x14ac:dyDescent="0.25">
      <c r="A67" s="258"/>
      <c r="B67" s="157" t="s">
        <v>4</v>
      </c>
      <c r="C67" s="157" t="s">
        <v>8</v>
      </c>
      <c r="D67" s="157" t="s">
        <v>69</v>
      </c>
      <c r="E67" s="157" t="s">
        <v>3</v>
      </c>
      <c r="F67" s="194">
        <v>0</v>
      </c>
      <c r="G67" s="192">
        <v>0</v>
      </c>
      <c r="H67" s="192">
        <v>0</v>
      </c>
      <c r="I67" s="193">
        <f t="shared" si="3"/>
        <v>0</v>
      </c>
      <c r="J67" s="160" t="s">
        <v>88</v>
      </c>
    </row>
    <row r="68" spans="1:10" ht="29.25" customHeight="1" x14ac:dyDescent="0.25">
      <c r="A68" s="258"/>
      <c r="B68" s="157" t="s">
        <v>4</v>
      </c>
      <c r="C68" s="157" t="s">
        <v>8</v>
      </c>
      <c r="D68" s="157" t="s">
        <v>69</v>
      </c>
      <c r="E68" s="157" t="s">
        <v>41</v>
      </c>
      <c r="F68" s="158">
        <v>0</v>
      </c>
      <c r="G68" s="192">
        <v>0</v>
      </c>
      <c r="H68" s="192">
        <v>0</v>
      </c>
      <c r="I68" s="193">
        <f t="shared" si="3"/>
        <v>0</v>
      </c>
      <c r="J68" s="160" t="s">
        <v>89</v>
      </c>
    </row>
    <row r="69" spans="1:10" ht="29.25" customHeight="1" thickBot="1" x14ac:dyDescent="0.3">
      <c r="A69" s="195"/>
      <c r="B69" s="165" t="s">
        <v>4</v>
      </c>
      <c r="C69" s="165" t="s">
        <v>8</v>
      </c>
      <c r="D69" s="165" t="s">
        <v>81</v>
      </c>
      <c r="E69" s="165" t="s">
        <v>42</v>
      </c>
      <c r="F69" s="166">
        <v>0</v>
      </c>
      <c r="G69" s="166">
        <v>0</v>
      </c>
      <c r="H69" s="166">
        <v>0</v>
      </c>
      <c r="I69" s="193">
        <f t="shared" si="3"/>
        <v>0</v>
      </c>
      <c r="J69" s="167"/>
    </row>
    <row r="70" spans="1:10" ht="22.15" customHeight="1" thickBot="1" x14ac:dyDescent="0.3">
      <c r="A70" s="175" t="s">
        <v>2</v>
      </c>
      <c r="B70" s="176"/>
      <c r="C70" s="176"/>
      <c r="D70" s="176"/>
      <c r="E70" s="176"/>
      <c r="F70" s="177">
        <f>F60+F61+F62+F63+F64+F65+F66+F67+F68+F69</f>
        <v>267812226</v>
      </c>
      <c r="G70" s="177">
        <f t="shared" ref="G70:H70" si="4">G60+G61+G62+G63+G64+G65+G66+G67+G68+G69</f>
        <v>34653385.299999997</v>
      </c>
      <c r="H70" s="177">
        <f t="shared" si="4"/>
        <v>26787231.890000001</v>
      </c>
      <c r="I70" s="177">
        <f>I60+I61+I62+I63+I64+I65+I66+I67+I68+I69</f>
        <v>7866153.4100000001</v>
      </c>
      <c r="J70" s="196">
        <f>H70/F70*100</f>
        <v>10.002243844536061</v>
      </c>
    </row>
    <row r="71" spans="1:10" ht="51" customHeight="1" x14ac:dyDescent="0.25">
      <c r="A71" s="197" t="s">
        <v>178</v>
      </c>
      <c r="B71" s="180" t="s">
        <v>4</v>
      </c>
      <c r="C71" s="180" t="s">
        <v>49</v>
      </c>
      <c r="D71" s="180" t="s">
        <v>74</v>
      </c>
      <c r="E71" s="180" t="s">
        <v>7</v>
      </c>
      <c r="F71" s="181">
        <v>21350000</v>
      </c>
      <c r="G71" s="181">
        <v>5337500.7</v>
      </c>
      <c r="H71" s="198">
        <v>4922686.07</v>
      </c>
      <c r="I71" s="193">
        <f>G71-H71</f>
        <v>414814.62999999989</v>
      </c>
      <c r="J71" s="182" t="s">
        <v>83</v>
      </c>
    </row>
    <row r="72" spans="1:10" ht="28.5" customHeight="1" x14ac:dyDescent="0.25">
      <c r="A72" s="199"/>
      <c r="B72" s="180" t="s">
        <v>4</v>
      </c>
      <c r="C72" s="180" t="s">
        <v>49</v>
      </c>
      <c r="D72" s="180" t="s">
        <v>74</v>
      </c>
      <c r="E72" s="157" t="s">
        <v>9</v>
      </c>
      <c r="F72" s="158">
        <v>150000</v>
      </c>
      <c r="G72" s="158">
        <v>0</v>
      </c>
      <c r="H72" s="200">
        <v>0</v>
      </c>
      <c r="I72" s="193">
        <f t="shared" ref="I72:I77" si="5">G72-H72</f>
        <v>0</v>
      </c>
      <c r="J72" s="183" t="s">
        <v>84</v>
      </c>
    </row>
    <row r="73" spans="1:10" ht="28.5" customHeight="1" x14ac:dyDescent="0.25">
      <c r="A73" s="199"/>
      <c r="B73" s="180" t="s">
        <v>4</v>
      </c>
      <c r="C73" s="180" t="s">
        <v>49</v>
      </c>
      <c r="D73" s="180" t="s">
        <v>74</v>
      </c>
      <c r="E73" s="157" t="s">
        <v>40</v>
      </c>
      <c r="F73" s="158">
        <v>6447700</v>
      </c>
      <c r="G73" s="158">
        <v>1611924.3</v>
      </c>
      <c r="H73" s="200">
        <v>1482908.51</v>
      </c>
      <c r="I73" s="193">
        <f t="shared" si="5"/>
        <v>129015.79000000004</v>
      </c>
      <c r="J73" s="183" t="s">
        <v>102</v>
      </c>
    </row>
    <row r="74" spans="1:10" ht="28.5" customHeight="1" x14ac:dyDescent="0.25">
      <c r="A74" s="199"/>
      <c r="B74" s="180" t="s">
        <v>4</v>
      </c>
      <c r="C74" s="180" t="s">
        <v>49</v>
      </c>
      <c r="D74" s="180" t="s">
        <v>74</v>
      </c>
      <c r="E74" s="157" t="s">
        <v>42</v>
      </c>
      <c r="F74" s="158">
        <v>1634000</v>
      </c>
      <c r="G74" s="158">
        <v>47561.46</v>
      </c>
      <c r="H74" s="200">
        <v>47561.46</v>
      </c>
      <c r="I74" s="193">
        <f t="shared" si="5"/>
        <v>0</v>
      </c>
      <c r="J74" s="183" t="s">
        <v>85</v>
      </c>
    </row>
    <row r="75" spans="1:10" ht="28.5" customHeight="1" x14ac:dyDescent="0.25">
      <c r="A75" s="199"/>
      <c r="B75" s="180" t="s">
        <v>4</v>
      </c>
      <c r="C75" s="180" t="s">
        <v>49</v>
      </c>
      <c r="D75" s="180" t="s">
        <v>74</v>
      </c>
      <c r="E75" s="157" t="s">
        <v>6</v>
      </c>
      <c r="F75" s="158">
        <v>2384427</v>
      </c>
      <c r="G75" s="158">
        <v>35540.33</v>
      </c>
      <c r="H75" s="200">
        <v>35540.33</v>
      </c>
      <c r="I75" s="193">
        <f t="shared" si="5"/>
        <v>0</v>
      </c>
      <c r="J75" s="160" t="s">
        <v>86</v>
      </c>
    </row>
    <row r="76" spans="1:10" ht="28.5" customHeight="1" x14ac:dyDescent="0.25">
      <c r="A76" s="199"/>
      <c r="B76" s="180" t="s">
        <v>4</v>
      </c>
      <c r="C76" s="180" t="s">
        <v>49</v>
      </c>
      <c r="D76" s="180" t="s">
        <v>74</v>
      </c>
      <c r="E76" s="157" t="s">
        <v>3</v>
      </c>
      <c r="F76" s="158">
        <v>25000</v>
      </c>
      <c r="G76" s="158">
        <v>2503.3000000000002</v>
      </c>
      <c r="H76" s="200">
        <v>0</v>
      </c>
      <c r="I76" s="193">
        <f t="shared" si="5"/>
        <v>2503.3000000000002</v>
      </c>
      <c r="J76" s="160" t="s">
        <v>88</v>
      </c>
    </row>
    <row r="77" spans="1:10" ht="28.5" customHeight="1" thickBot="1" x14ac:dyDescent="0.3">
      <c r="A77" s="201"/>
      <c r="B77" s="202" t="s">
        <v>4</v>
      </c>
      <c r="C77" s="202" t="s">
        <v>49</v>
      </c>
      <c r="D77" s="202" t="s">
        <v>74</v>
      </c>
      <c r="E77" s="165" t="s">
        <v>41</v>
      </c>
      <c r="F77" s="166">
        <v>5000</v>
      </c>
      <c r="G77" s="166">
        <v>1246.78</v>
      </c>
      <c r="H77" s="203">
        <v>0</v>
      </c>
      <c r="I77" s="193">
        <f t="shared" si="5"/>
        <v>1246.78</v>
      </c>
      <c r="J77" s="167" t="s">
        <v>89</v>
      </c>
    </row>
    <row r="78" spans="1:10" ht="28.5" customHeight="1" thickBot="1" x14ac:dyDescent="0.3">
      <c r="A78" s="204" t="s">
        <v>2</v>
      </c>
      <c r="B78" s="205"/>
      <c r="C78" s="205"/>
      <c r="D78" s="205"/>
      <c r="E78" s="205"/>
      <c r="F78" s="177">
        <f>F71+F72+F73+F74+F75+F76+F77</f>
        <v>31996127</v>
      </c>
      <c r="G78" s="177">
        <f>G71+G72+G73+G74+G75+G76+G77</f>
        <v>7036276.8700000001</v>
      </c>
      <c r="H78" s="177">
        <f>H71+H72+H73+H74+H75+H76+H77</f>
        <v>6488696.3700000001</v>
      </c>
      <c r="I78" s="177">
        <f>I71+I72+I73+I74+I75+I76+I77</f>
        <v>547580.5</v>
      </c>
      <c r="J78" s="206">
        <f>H78/F78*100</f>
        <v>20.279630625294118</v>
      </c>
    </row>
    <row r="79" spans="1:10" ht="28.5" customHeight="1" thickBot="1" x14ac:dyDescent="0.3">
      <c r="A79" s="207"/>
      <c r="B79" s="208"/>
      <c r="C79" s="209"/>
      <c r="D79" s="205"/>
      <c r="E79" s="205"/>
      <c r="F79" s="177">
        <f>F21+F31+F48+F59+F70+F78</f>
        <v>2385521348</v>
      </c>
      <c r="G79" s="177">
        <f>G21+G31+G48+G59+G70+G78</f>
        <v>653621603.76999998</v>
      </c>
      <c r="H79" s="177">
        <f>H21+H31+H48+H59+H70+H78</f>
        <v>593516558.15999997</v>
      </c>
      <c r="I79" s="177">
        <f>I21+I31+I48+I59+I70+I78</f>
        <v>60105045.610000014</v>
      </c>
      <c r="J79" s="210">
        <f>H79/F79*100</f>
        <v>24.879951657426961</v>
      </c>
    </row>
    <row r="80" spans="1:10" ht="15.75" x14ac:dyDescent="0.25">
      <c r="A80" s="211"/>
      <c r="B80" s="212"/>
      <c r="C80" s="212"/>
      <c r="D80" s="213"/>
      <c r="E80" s="212"/>
      <c r="F80" s="214"/>
      <c r="G80" s="214"/>
      <c r="H80" s="215"/>
      <c r="I80" s="216">
        <f>G80-H80</f>
        <v>0</v>
      </c>
      <c r="J80" s="217">
        <f>H79/G79</f>
        <v>0.9080430553957789</v>
      </c>
    </row>
    <row r="81" spans="1:17" ht="15.75" x14ac:dyDescent="0.25">
      <c r="A81" s="263" t="s">
        <v>55</v>
      </c>
      <c r="B81" s="263"/>
      <c r="C81" s="263"/>
      <c r="D81" s="263"/>
      <c r="E81" s="263"/>
      <c r="F81" s="263"/>
      <c r="G81" s="263"/>
      <c r="H81" s="263"/>
      <c r="I81" s="263"/>
      <c r="J81" s="263"/>
    </row>
    <row r="82" spans="1:17" ht="15.75" x14ac:dyDescent="0.25">
      <c r="A82" s="2"/>
      <c r="B82" s="2"/>
      <c r="C82" s="2"/>
      <c r="D82" s="218" t="s">
        <v>58</v>
      </c>
      <c r="E82" s="218"/>
      <c r="F82" s="217" t="e">
        <f>F79-F20-#REF!-#REF!-F45-#REF!-F46-F47-#REF!-#REF!-#REF!</f>
        <v>#REF!</v>
      </c>
      <c r="G82" s="217" t="e">
        <f>G79-G20-#REF!-#REF!-G45-#REF!-G46-G47-#REF!-#REF!-#REF!</f>
        <v>#REF!</v>
      </c>
      <c r="H82" s="217" t="e">
        <f>H79-H20-#REF!-#REF!-H45-#REF!-H46-H47-#REF!-#REF!-#REF!</f>
        <v>#REF!</v>
      </c>
      <c r="I82" s="219"/>
      <c r="J82" s="146"/>
    </row>
    <row r="83" spans="1:17" ht="47.25" x14ac:dyDescent="0.25">
      <c r="A83" s="251" t="s">
        <v>1</v>
      </c>
      <c r="B83" s="252"/>
      <c r="C83" s="252"/>
      <c r="D83" s="253"/>
      <c r="E83" s="220"/>
      <c r="F83" s="221" t="s">
        <v>0</v>
      </c>
      <c r="G83" s="221" t="s">
        <v>181</v>
      </c>
      <c r="H83" s="222" t="s">
        <v>187</v>
      </c>
      <c r="I83" s="216" t="e">
        <f t="shared" ref="I83" si="6">G83-H83</f>
        <v>#VALUE!</v>
      </c>
      <c r="J83" s="223"/>
    </row>
    <row r="84" spans="1:17" s="130" customFormat="1" ht="15.75" x14ac:dyDescent="0.25">
      <c r="A84" s="224"/>
      <c r="B84" s="225"/>
      <c r="C84" s="225"/>
      <c r="D84" s="226"/>
      <c r="E84" s="227"/>
      <c r="F84" s="228">
        <f>G79</f>
        <v>653621603.76999998</v>
      </c>
      <c r="G84" s="228">
        <f>H79</f>
        <v>593516558.15999997</v>
      </c>
      <c r="H84" s="229">
        <f>F84-G84</f>
        <v>60105045.610000014</v>
      </c>
      <c r="I84" s="216"/>
      <c r="J84" s="217"/>
    </row>
    <row r="85" spans="1:17" s="130" customFormat="1" ht="15.75" x14ac:dyDescent="0.25">
      <c r="A85" s="230"/>
      <c r="B85" s="230"/>
      <c r="C85" s="230"/>
      <c r="D85" s="230"/>
      <c r="E85" s="231"/>
      <c r="F85" s="232"/>
      <c r="G85" s="232"/>
      <c r="H85" s="233"/>
      <c r="I85" s="216"/>
      <c r="J85" s="217"/>
    </row>
    <row r="86" spans="1:17" ht="15.75" x14ac:dyDescent="0.25">
      <c r="A86" s="254" t="s">
        <v>45</v>
      </c>
      <c r="B86" s="241"/>
      <c r="C86" s="241"/>
      <c r="D86" s="241"/>
      <c r="E86" s="241"/>
      <c r="F86" s="234"/>
      <c r="G86" s="234"/>
      <c r="H86" s="235"/>
      <c r="I86" s="2"/>
      <c r="J86" s="2"/>
    </row>
    <row r="87" spans="1:17" ht="15.75" x14ac:dyDescent="0.25">
      <c r="A87" s="236" t="s">
        <v>63</v>
      </c>
      <c r="B87" s="211"/>
      <c r="C87" s="211"/>
      <c r="D87" s="211"/>
      <c r="E87" s="211"/>
      <c r="F87" s="234"/>
      <c r="G87" s="126"/>
      <c r="H87" s="137"/>
      <c r="I87" s="136" t="s">
        <v>46</v>
      </c>
      <c r="J87" s="2"/>
    </row>
    <row r="88" spans="1:17" ht="15.75" x14ac:dyDescent="0.25">
      <c r="A88" s="236" t="s">
        <v>64</v>
      </c>
      <c r="B88" s="211"/>
      <c r="C88" s="211"/>
      <c r="D88" s="211"/>
      <c r="E88" s="211"/>
      <c r="F88" s="234"/>
      <c r="G88" s="234"/>
      <c r="H88" s="146"/>
      <c r="I88" s="2"/>
      <c r="J88" s="2"/>
    </row>
    <row r="89" spans="1:17" ht="15.75" x14ac:dyDescent="0.25">
      <c r="A89" s="127"/>
      <c r="B89" s="127"/>
      <c r="C89" s="127"/>
      <c r="D89" s="128" t="s">
        <v>75</v>
      </c>
      <c r="E89" s="128"/>
      <c r="F89" s="129">
        <v>18155450</v>
      </c>
      <c r="G89" s="129">
        <v>5482950</v>
      </c>
      <c r="H89" s="126"/>
      <c r="I89" s="2"/>
      <c r="J89" s="2"/>
      <c r="M89" s="1" t="s">
        <v>189</v>
      </c>
      <c r="N89" s="1" t="s">
        <v>190</v>
      </c>
      <c r="O89" s="1" t="s">
        <v>191</v>
      </c>
    </row>
    <row r="90" spans="1:17" ht="15.75" x14ac:dyDescent="0.25">
      <c r="A90" s="127"/>
      <c r="B90" s="127"/>
      <c r="C90" s="127"/>
      <c r="D90" s="128" t="s">
        <v>76</v>
      </c>
      <c r="E90" s="128"/>
      <c r="F90" s="129">
        <f>F22+F33+F49+F60</f>
        <v>815768283</v>
      </c>
      <c r="G90" s="129">
        <f>F24+F35+F51+F62</f>
        <v>245488636</v>
      </c>
      <c r="H90" s="126"/>
      <c r="I90" s="2"/>
      <c r="J90" s="2"/>
      <c r="L90" s="238" t="s">
        <v>188</v>
      </c>
      <c r="M90" s="239">
        <f>F79-F47-F30</f>
        <v>2267521348</v>
      </c>
      <c r="N90" s="239">
        <f>G79-G47</f>
        <v>601015003.76999998</v>
      </c>
      <c r="O90" s="239">
        <f>H79-H47</f>
        <v>559292425.50999999</v>
      </c>
      <c r="P90" s="238"/>
      <c r="Q90" s="237"/>
    </row>
    <row r="91" spans="1:17" ht="15.75" x14ac:dyDescent="0.25">
      <c r="A91" s="127"/>
      <c r="B91" s="127"/>
      <c r="C91" s="127"/>
      <c r="D91" s="128"/>
      <c r="E91" s="128"/>
      <c r="F91" s="129">
        <f>F89+F90</f>
        <v>833923733</v>
      </c>
      <c r="G91" s="129">
        <f>G89+G90</f>
        <v>250971586</v>
      </c>
      <c r="H91" s="126"/>
      <c r="I91" s="2"/>
      <c r="J91" s="133">
        <f>H79--H47-H30</f>
        <v>627740690.80999994</v>
      </c>
    </row>
    <row r="92" spans="1:17" ht="32.25" customHeight="1" x14ac:dyDescent="0.25">
      <c r="A92" s="127"/>
      <c r="B92" s="127"/>
      <c r="C92" s="127"/>
      <c r="D92" s="128"/>
      <c r="E92" s="128"/>
      <c r="F92" s="129">
        <f>F91+G91</f>
        <v>1084895319</v>
      </c>
      <c r="G92" s="129"/>
      <c r="H92" s="126"/>
      <c r="I92" s="2"/>
      <c r="J92" s="133" t="e">
        <f>H20+H22+H23+H24+H25+H26+H33+H34+H35+H36+H38+H39+H40+H41+H42+H44+#REF!+#REF!+#REF!+H45+H46+H59+H70+H78</f>
        <v>#REF!</v>
      </c>
    </row>
    <row r="93" spans="1:17" ht="15.75" x14ac:dyDescent="0.25">
      <c r="A93" s="127"/>
      <c r="B93" s="127"/>
      <c r="C93" s="127"/>
      <c r="D93" s="127"/>
      <c r="E93" s="127"/>
      <c r="F93" s="126"/>
      <c r="G93" s="126"/>
      <c r="H93" s="126"/>
      <c r="I93" s="2"/>
      <c r="J93" s="2"/>
    </row>
    <row r="94" spans="1:17" ht="15.75" x14ac:dyDescent="0.25">
      <c r="A94" s="127"/>
      <c r="B94" s="127"/>
      <c r="C94" s="127"/>
      <c r="D94" s="127"/>
      <c r="E94" s="127"/>
      <c r="F94" s="126"/>
      <c r="G94" s="126"/>
      <c r="H94" s="126"/>
      <c r="I94" s="2"/>
      <c r="J94" s="2"/>
    </row>
    <row r="95" spans="1:17" x14ac:dyDescent="0.2">
      <c r="I95" s="34"/>
      <c r="J95" s="34"/>
    </row>
    <row r="96" spans="1:17" x14ac:dyDescent="0.2">
      <c r="I96" s="34"/>
      <c r="J96" s="34"/>
    </row>
    <row r="97" spans="1:10" x14ac:dyDescent="0.25">
      <c r="A97" s="34"/>
      <c r="B97" s="34"/>
      <c r="C97" s="34"/>
      <c r="D97" s="34"/>
      <c r="E97" s="34"/>
      <c r="F97" s="33"/>
      <c r="G97" s="33"/>
      <c r="H97" s="33"/>
      <c r="I97" s="34"/>
      <c r="J97" s="34"/>
    </row>
    <row r="98" spans="1:10" x14ac:dyDescent="0.25">
      <c r="A98" s="34"/>
      <c r="B98" s="34"/>
      <c r="C98" s="34"/>
      <c r="D98" s="34"/>
      <c r="E98" s="34"/>
      <c r="F98" s="33"/>
      <c r="G98" s="33"/>
      <c r="H98" s="33"/>
      <c r="I98" s="34"/>
      <c r="J98" s="34"/>
    </row>
    <row r="99" spans="1:10" x14ac:dyDescent="0.25">
      <c r="A99" s="34"/>
      <c r="B99" s="34"/>
      <c r="C99" s="34"/>
      <c r="D99" s="34"/>
      <c r="E99" s="34"/>
      <c r="F99" s="33"/>
      <c r="G99" s="33"/>
      <c r="H99" s="33"/>
      <c r="I99" s="34"/>
      <c r="J99" s="34"/>
    </row>
    <row r="100" spans="1:10" x14ac:dyDescent="0.25">
      <c r="A100" s="34"/>
      <c r="B100" s="34"/>
      <c r="C100" s="34"/>
      <c r="D100" s="34"/>
      <c r="E100" s="34"/>
      <c r="F100" s="33"/>
      <c r="G100" s="33"/>
      <c r="H100" s="33"/>
      <c r="I100" s="34"/>
      <c r="J100" s="34"/>
    </row>
    <row r="101" spans="1:10" x14ac:dyDescent="0.25">
      <c r="A101" s="34"/>
      <c r="B101" s="34"/>
      <c r="C101" s="34"/>
      <c r="D101" s="34"/>
      <c r="E101" s="34"/>
      <c r="F101" s="33"/>
      <c r="G101" s="33"/>
      <c r="H101" s="33"/>
      <c r="I101" s="34"/>
      <c r="J101" s="34"/>
    </row>
    <row r="102" spans="1:10" x14ac:dyDescent="0.25">
      <c r="A102" s="34"/>
      <c r="B102" s="34"/>
      <c r="C102" s="34"/>
      <c r="D102" s="34"/>
      <c r="E102" s="34"/>
      <c r="F102" s="33"/>
      <c r="G102" s="33"/>
      <c r="H102" s="33"/>
      <c r="I102" s="34"/>
      <c r="J102" s="34"/>
    </row>
    <row r="103" spans="1:10" x14ac:dyDescent="0.25">
      <c r="A103" s="34"/>
      <c r="B103" s="34"/>
      <c r="C103" s="34"/>
      <c r="D103" s="34"/>
      <c r="E103" s="34"/>
      <c r="F103" s="33"/>
      <c r="G103" s="33"/>
      <c r="H103" s="33"/>
      <c r="I103" s="34"/>
      <c r="J103" s="34"/>
    </row>
  </sheetData>
  <mergeCells count="15">
    <mergeCell ref="A83:D83"/>
    <mergeCell ref="A86:E86"/>
    <mergeCell ref="J16:J18"/>
    <mergeCell ref="A22:A30"/>
    <mergeCell ref="A33:A43"/>
    <mergeCell ref="A49:A57"/>
    <mergeCell ref="A60:A68"/>
    <mergeCell ref="A81:J81"/>
    <mergeCell ref="A4:I4"/>
    <mergeCell ref="A16:A18"/>
    <mergeCell ref="B16:E16"/>
    <mergeCell ref="F16:F18"/>
    <mergeCell ref="G16:G18"/>
    <mergeCell ref="H16:H18"/>
    <mergeCell ref="I16:I18"/>
  </mergeCells>
  <pageMargins left="0.39370078740157483" right="0.19685039370078741" top="0.6692913385826772" bottom="0.39370078740157483" header="0" footer="0"/>
  <pageSetup paperSize="9" scale="69" fitToHeight="0" orientation="portrait" r:id="rId1"/>
  <rowBreaks count="1" manualBreakCount="1">
    <brk id="4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O95"/>
  <sheetViews>
    <sheetView showWhiteSpace="0" view="pageBreakPreview" topLeftCell="A13" zoomScaleNormal="100" zoomScaleSheetLayoutView="100" workbookViewId="0">
      <selection activeCell="F42" sqref="F42"/>
    </sheetView>
  </sheetViews>
  <sheetFormatPr defaultColWidth="9.140625" defaultRowHeight="12.75" x14ac:dyDescent="0.2"/>
  <cols>
    <col min="1" max="1" width="16.140625" style="32" customWidth="1"/>
    <col min="2" max="2" width="7.42578125" style="32" bestFit="1" customWidth="1"/>
    <col min="3" max="3" width="8.140625" style="32" customWidth="1"/>
    <col min="4" max="4" width="12.42578125" style="32" bestFit="1" customWidth="1"/>
    <col min="5" max="5" width="5.5703125" style="32" customWidth="1"/>
    <col min="6" max="6" width="16.85546875" style="35" customWidth="1"/>
    <col min="7" max="7" width="17.28515625" style="35" customWidth="1"/>
    <col min="8" max="8" width="16.85546875" style="35" customWidth="1"/>
    <col min="9" max="9" width="15" style="32" customWidth="1"/>
    <col min="10" max="10" width="25.42578125" style="32" customWidth="1"/>
    <col min="11" max="11" width="9.140625" style="1"/>
    <col min="12" max="12" width="13.140625" style="1" customWidth="1"/>
    <col min="13" max="13" width="9.140625" style="1"/>
    <col min="14" max="14" width="11.7109375" style="1" bestFit="1" customWidth="1"/>
    <col min="15" max="15" width="13.7109375" style="1" customWidth="1"/>
    <col min="16" max="16384" width="9.140625" style="1"/>
  </cols>
  <sheetData>
    <row r="2" spans="1:10" ht="18.75" customHeight="1" x14ac:dyDescent="0.25">
      <c r="A2" s="36" t="s">
        <v>60</v>
      </c>
      <c r="B2" s="36"/>
      <c r="C2" s="36"/>
      <c r="D2" s="36"/>
      <c r="E2" s="36"/>
      <c r="F2" s="37"/>
      <c r="G2" s="38"/>
      <c r="H2" s="39"/>
      <c r="I2" s="40"/>
      <c r="J2" s="40"/>
    </row>
    <row r="3" spans="1:10" ht="20.25" customHeight="1" x14ac:dyDescent="0.25">
      <c r="A3" s="281" t="s">
        <v>61</v>
      </c>
      <c r="B3" s="274"/>
      <c r="C3" s="274"/>
      <c r="D3" s="274"/>
      <c r="E3" s="274"/>
      <c r="F3" s="274"/>
      <c r="G3" s="274"/>
      <c r="H3" s="274"/>
      <c r="I3" s="274"/>
      <c r="J3" s="40"/>
    </row>
    <row r="4" spans="1:10" ht="15" x14ac:dyDescent="0.25">
      <c r="A4" s="41"/>
      <c r="B4" s="41" t="s">
        <v>36</v>
      </c>
      <c r="C4" s="41"/>
      <c r="D4" s="41"/>
      <c r="E4" s="41"/>
      <c r="F4" s="42"/>
      <c r="G4" s="42"/>
      <c r="H4" s="42"/>
      <c r="I4" s="40"/>
      <c r="J4" s="40"/>
    </row>
    <row r="5" spans="1:10" ht="15" x14ac:dyDescent="0.25">
      <c r="A5" s="43" t="s">
        <v>37</v>
      </c>
      <c r="B5" s="44"/>
      <c r="C5" s="44"/>
      <c r="D5" s="44"/>
      <c r="E5" s="44"/>
      <c r="F5" s="45"/>
      <c r="G5" s="46"/>
      <c r="H5" s="45" t="s">
        <v>35</v>
      </c>
      <c r="I5" s="47">
        <v>46031</v>
      </c>
      <c r="J5" s="40"/>
    </row>
    <row r="6" spans="1:10" ht="15" x14ac:dyDescent="0.25">
      <c r="A6" s="44" t="s">
        <v>34</v>
      </c>
      <c r="B6" s="44"/>
      <c r="C6" s="44"/>
      <c r="D6" s="44"/>
      <c r="E6" s="44"/>
      <c r="F6" s="45"/>
      <c r="G6" s="45"/>
      <c r="H6" s="45" t="s">
        <v>33</v>
      </c>
      <c r="I6" s="48">
        <v>25116726</v>
      </c>
      <c r="J6" s="40"/>
    </row>
    <row r="7" spans="1:10" ht="15" x14ac:dyDescent="0.25">
      <c r="A7" s="44" t="s">
        <v>32</v>
      </c>
      <c r="B7" s="44"/>
      <c r="C7" s="44"/>
      <c r="D7" s="44"/>
      <c r="E7" s="44"/>
      <c r="F7" s="45"/>
      <c r="G7" s="45"/>
      <c r="H7" s="45" t="s">
        <v>31</v>
      </c>
      <c r="I7" s="48">
        <v>2300227</v>
      </c>
      <c r="J7" s="40"/>
    </row>
    <row r="8" spans="1:10" ht="15" x14ac:dyDescent="0.25">
      <c r="A8" s="44"/>
      <c r="B8" s="44"/>
      <c r="C8" s="44" t="s">
        <v>180</v>
      </c>
      <c r="D8" s="44"/>
      <c r="E8" s="44"/>
      <c r="F8" s="45"/>
      <c r="G8" s="45"/>
      <c r="H8" s="45" t="s">
        <v>30</v>
      </c>
      <c r="I8" s="48">
        <v>82401370000</v>
      </c>
      <c r="J8" s="40"/>
    </row>
    <row r="9" spans="1:10" ht="13.5" customHeight="1" x14ac:dyDescent="0.25">
      <c r="A9" s="44"/>
      <c r="B9" s="44"/>
      <c r="C9" s="44"/>
      <c r="D9" s="44"/>
      <c r="E9" s="44"/>
      <c r="F9" s="45"/>
      <c r="G9" s="45"/>
      <c r="H9" s="45" t="s">
        <v>29</v>
      </c>
      <c r="I9" s="48"/>
      <c r="J9" s="40"/>
    </row>
    <row r="10" spans="1:10" ht="15" x14ac:dyDescent="0.25">
      <c r="A10" s="49" t="s">
        <v>28</v>
      </c>
      <c r="B10" s="44"/>
      <c r="C10" s="44"/>
      <c r="D10" s="44"/>
      <c r="E10" s="44"/>
      <c r="F10" s="45"/>
      <c r="G10" s="45"/>
      <c r="H10" s="45" t="s">
        <v>27</v>
      </c>
      <c r="I10" s="48"/>
      <c r="J10" s="40"/>
    </row>
    <row r="11" spans="1:10" ht="15" x14ac:dyDescent="0.25">
      <c r="A11" s="49" t="s">
        <v>26</v>
      </c>
      <c r="B11" s="44"/>
      <c r="C11" s="44"/>
      <c r="D11" s="44"/>
      <c r="E11" s="44"/>
      <c r="F11" s="50"/>
      <c r="G11" s="45"/>
      <c r="H11" s="45"/>
      <c r="I11" s="40"/>
      <c r="J11" s="40"/>
    </row>
    <row r="12" spans="1:10" ht="15" x14ac:dyDescent="0.25">
      <c r="A12" s="41" t="s">
        <v>25</v>
      </c>
      <c r="B12" s="41"/>
      <c r="C12" s="41"/>
      <c r="D12" s="41"/>
      <c r="E12" s="41"/>
      <c r="F12" s="42"/>
      <c r="G12" s="42"/>
      <c r="H12" s="42"/>
      <c r="I12" s="40"/>
      <c r="J12" s="40"/>
    </row>
    <row r="13" spans="1:10" ht="12.75" customHeight="1" thickBot="1" x14ac:dyDescent="0.3">
      <c r="A13" s="41"/>
      <c r="B13" s="41"/>
      <c r="C13" s="41"/>
      <c r="D13" s="41"/>
      <c r="E13" s="41"/>
      <c r="F13" s="42"/>
      <c r="G13" s="42"/>
      <c r="H13" s="42"/>
      <c r="I13" s="40"/>
      <c r="J13" s="40"/>
    </row>
    <row r="14" spans="1:10" ht="15.6" customHeight="1" x14ac:dyDescent="0.25">
      <c r="A14" s="282"/>
      <c r="B14" s="284" t="s">
        <v>24</v>
      </c>
      <c r="C14" s="285"/>
      <c r="D14" s="285"/>
      <c r="E14" s="285"/>
      <c r="F14" s="286" t="s">
        <v>23</v>
      </c>
      <c r="G14" s="286" t="s">
        <v>22</v>
      </c>
      <c r="H14" s="286" t="s">
        <v>47</v>
      </c>
      <c r="I14" s="289" t="s">
        <v>80</v>
      </c>
      <c r="J14" s="275" t="s">
        <v>173</v>
      </c>
    </row>
    <row r="15" spans="1:10" ht="14.25" x14ac:dyDescent="0.25">
      <c r="A15" s="283"/>
      <c r="B15" s="48" t="s">
        <v>21</v>
      </c>
      <c r="C15" s="48" t="s">
        <v>21</v>
      </c>
      <c r="D15" s="48" t="s">
        <v>21</v>
      </c>
      <c r="E15" s="48" t="s">
        <v>21</v>
      </c>
      <c r="F15" s="287"/>
      <c r="G15" s="287"/>
      <c r="H15" s="288"/>
      <c r="I15" s="290"/>
      <c r="J15" s="276"/>
    </row>
    <row r="16" spans="1:10" ht="48.75" customHeight="1" x14ac:dyDescent="0.25">
      <c r="A16" s="283"/>
      <c r="B16" s="48" t="s">
        <v>19</v>
      </c>
      <c r="C16" s="48" t="s">
        <v>20</v>
      </c>
      <c r="D16" s="48" t="s">
        <v>18</v>
      </c>
      <c r="E16" s="48" t="s">
        <v>17</v>
      </c>
      <c r="F16" s="287"/>
      <c r="G16" s="287"/>
      <c r="H16" s="288"/>
      <c r="I16" s="290"/>
      <c r="J16" s="276"/>
    </row>
    <row r="17" spans="1:15" ht="15" x14ac:dyDescent="0.25">
      <c r="A17" s="51">
        <v>1</v>
      </c>
      <c r="B17" s="52" t="s">
        <v>16</v>
      </c>
      <c r="C17" s="52" t="s">
        <v>15</v>
      </c>
      <c r="D17" s="52" t="s">
        <v>14</v>
      </c>
      <c r="E17" s="52" t="s">
        <v>13</v>
      </c>
      <c r="F17" s="53" t="s">
        <v>77</v>
      </c>
      <c r="G17" s="53" t="s">
        <v>78</v>
      </c>
      <c r="H17" s="53" t="s">
        <v>79</v>
      </c>
      <c r="I17" s="54">
        <v>9</v>
      </c>
      <c r="J17" s="55">
        <v>10</v>
      </c>
    </row>
    <row r="18" spans="1:15" ht="19.5" customHeight="1" x14ac:dyDescent="0.25">
      <c r="A18" s="56"/>
      <c r="B18" s="57" t="s">
        <v>4</v>
      </c>
      <c r="C18" s="57" t="s">
        <v>38</v>
      </c>
      <c r="D18" s="57" t="s">
        <v>71</v>
      </c>
      <c r="E18" s="57" t="s">
        <v>56</v>
      </c>
      <c r="F18" s="58">
        <v>522000000</v>
      </c>
      <c r="G18" s="58">
        <v>0</v>
      </c>
      <c r="H18" s="58">
        <v>0</v>
      </c>
      <c r="I18" s="59">
        <f>G18-H18</f>
        <v>0</v>
      </c>
      <c r="J18" s="60" t="s">
        <v>100</v>
      </c>
    </row>
    <row r="19" spans="1:15" ht="18.75" customHeight="1" x14ac:dyDescent="0.25">
      <c r="A19" s="56"/>
      <c r="B19" s="57"/>
      <c r="C19" s="57"/>
      <c r="D19" s="57"/>
      <c r="E19" s="57"/>
      <c r="F19" s="61">
        <f>F18</f>
        <v>522000000</v>
      </c>
      <c r="G19" s="61">
        <f>G18</f>
        <v>0</v>
      </c>
      <c r="H19" s="61">
        <f>H18</f>
        <v>0</v>
      </c>
      <c r="I19" s="134">
        <v>0</v>
      </c>
      <c r="J19" s="62"/>
      <c r="L19" s="130">
        <f>H20+H22+H31+H33+H47+H49+H58+H60</f>
        <v>0</v>
      </c>
      <c r="N19" s="130" t="s">
        <v>174</v>
      </c>
      <c r="O19" s="130">
        <f>I20+I31+I47+I58</f>
        <v>0</v>
      </c>
    </row>
    <row r="20" spans="1:15" ht="23.25" customHeight="1" x14ac:dyDescent="0.25">
      <c r="A20" s="277" t="s">
        <v>51</v>
      </c>
      <c r="B20" s="57" t="s">
        <v>4</v>
      </c>
      <c r="C20" s="57" t="s">
        <v>38</v>
      </c>
      <c r="D20" s="57" t="s">
        <v>70</v>
      </c>
      <c r="E20" s="57" t="s">
        <v>12</v>
      </c>
      <c r="F20" s="58">
        <v>38223600</v>
      </c>
      <c r="G20" s="58">
        <v>0</v>
      </c>
      <c r="H20" s="58">
        <v>0</v>
      </c>
      <c r="I20" s="63">
        <f>G20-H20</f>
        <v>0</v>
      </c>
      <c r="J20" s="60" t="s">
        <v>83</v>
      </c>
      <c r="L20" s="130">
        <f>H18+H44+H56</f>
        <v>0</v>
      </c>
      <c r="N20" s="1">
        <v>119</v>
      </c>
      <c r="O20" s="130">
        <f>I22+I33+I49+I60</f>
        <v>0</v>
      </c>
    </row>
    <row r="21" spans="1:15" ht="23.25" customHeight="1" x14ac:dyDescent="0.25">
      <c r="A21" s="265"/>
      <c r="B21" s="57" t="s">
        <v>4</v>
      </c>
      <c r="C21" s="57" t="s">
        <v>38</v>
      </c>
      <c r="D21" s="57" t="s">
        <v>70</v>
      </c>
      <c r="E21" s="57" t="s">
        <v>11</v>
      </c>
      <c r="F21" s="58">
        <v>1000000</v>
      </c>
      <c r="G21" s="58">
        <v>0</v>
      </c>
      <c r="H21" s="58">
        <v>0</v>
      </c>
      <c r="I21" s="63">
        <f t="shared" ref="I21:I28" si="0">G21-H21</f>
        <v>0</v>
      </c>
      <c r="J21" s="60" t="s">
        <v>84</v>
      </c>
      <c r="N21" s="1">
        <v>112</v>
      </c>
      <c r="O21" s="130">
        <f>I21+I32+I48+I59</f>
        <v>0</v>
      </c>
    </row>
    <row r="22" spans="1:15" ht="23.25" customHeight="1" x14ac:dyDescent="0.25">
      <c r="A22" s="265"/>
      <c r="B22" s="57" t="s">
        <v>4</v>
      </c>
      <c r="C22" s="57" t="s">
        <v>38</v>
      </c>
      <c r="D22" s="57" t="s">
        <v>70</v>
      </c>
      <c r="E22" s="57" t="s">
        <v>39</v>
      </c>
      <c r="F22" s="58">
        <v>11305700</v>
      </c>
      <c r="G22" s="58">
        <v>0</v>
      </c>
      <c r="H22" s="58">
        <v>0</v>
      </c>
      <c r="I22" s="63">
        <f t="shared" si="0"/>
        <v>0</v>
      </c>
      <c r="J22" s="60" t="s">
        <v>101</v>
      </c>
      <c r="N22" s="131">
        <v>242244</v>
      </c>
      <c r="O22" s="130">
        <f>I23+I24+I34+I36+I50+I52+I61+I62</f>
        <v>0</v>
      </c>
    </row>
    <row r="23" spans="1:15" ht="23.25" customHeight="1" x14ac:dyDescent="0.25">
      <c r="A23" s="265"/>
      <c r="B23" s="57" t="s">
        <v>4</v>
      </c>
      <c r="C23" s="57" t="s">
        <v>38</v>
      </c>
      <c r="D23" s="57" t="s">
        <v>70</v>
      </c>
      <c r="E23" s="57" t="s">
        <v>42</v>
      </c>
      <c r="F23" s="58">
        <v>198260</v>
      </c>
      <c r="G23" s="58">
        <v>0</v>
      </c>
      <c r="H23" s="58">
        <v>0</v>
      </c>
      <c r="I23" s="63">
        <f>G23-H23</f>
        <v>0</v>
      </c>
      <c r="J23" s="60" t="s">
        <v>85</v>
      </c>
      <c r="N23" s="1">
        <v>247</v>
      </c>
      <c r="O23" s="130" t="e">
        <f>I37+#REF!+I53</f>
        <v>#REF!</v>
      </c>
    </row>
    <row r="24" spans="1:15" ht="23.25" customHeight="1" x14ac:dyDescent="0.25">
      <c r="A24" s="265"/>
      <c r="B24" s="57" t="s">
        <v>4</v>
      </c>
      <c r="C24" s="57" t="s">
        <v>38</v>
      </c>
      <c r="D24" s="57" t="s">
        <v>70</v>
      </c>
      <c r="E24" s="57" t="s">
        <v>6</v>
      </c>
      <c r="F24" s="58">
        <v>566093</v>
      </c>
      <c r="G24" s="58">
        <v>0</v>
      </c>
      <c r="H24" s="58">
        <v>0</v>
      </c>
      <c r="I24" s="63">
        <f t="shared" si="0"/>
        <v>0</v>
      </c>
      <c r="J24" s="60" t="s">
        <v>86</v>
      </c>
      <c r="N24" s="1">
        <v>800</v>
      </c>
      <c r="O24" s="130">
        <f>I26+I39+I40+I54+I55+I56+I64+I65+I66</f>
        <v>0</v>
      </c>
    </row>
    <row r="25" spans="1:15" ht="23.25" customHeight="1" x14ac:dyDescent="0.25">
      <c r="A25" s="265"/>
      <c r="B25" s="57" t="s">
        <v>4</v>
      </c>
      <c r="C25" s="57" t="s">
        <v>38</v>
      </c>
      <c r="D25" s="57" t="s">
        <v>70</v>
      </c>
      <c r="E25" s="57" t="s">
        <v>5</v>
      </c>
      <c r="F25" s="58">
        <v>0</v>
      </c>
      <c r="G25" s="58">
        <v>0</v>
      </c>
      <c r="H25" s="58">
        <v>0</v>
      </c>
      <c r="I25" s="63">
        <f t="shared" si="0"/>
        <v>0</v>
      </c>
      <c r="J25" s="60" t="s">
        <v>87</v>
      </c>
      <c r="N25" s="130">
        <v>414</v>
      </c>
      <c r="O25" s="130">
        <f>I44+I56</f>
        <v>0</v>
      </c>
    </row>
    <row r="26" spans="1:15" ht="23.25" customHeight="1" x14ac:dyDescent="0.25">
      <c r="A26" s="265"/>
      <c r="B26" s="57" t="s">
        <v>4</v>
      </c>
      <c r="C26" s="57" t="s">
        <v>38</v>
      </c>
      <c r="D26" s="57" t="s">
        <v>70</v>
      </c>
      <c r="E26" s="57" t="s">
        <v>3</v>
      </c>
      <c r="F26" s="58">
        <v>8000</v>
      </c>
      <c r="G26" s="58">
        <v>0</v>
      </c>
      <c r="H26" s="58">
        <v>0</v>
      </c>
      <c r="I26" s="63">
        <f t="shared" si="0"/>
        <v>0</v>
      </c>
      <c r="J26" s="60" t="s">
        <v>88</v>
      </c>
      <c r="N26" s="1" t="s">
        <v>175</v>
      </c>
      <c r="O26" s="130">
        <f>I69</f>
        <v>0</v>
      </c>
    </row>
    <row r="27" spans="1:15" ht="23.25" customHeight="1" x14ac:dyDescent="0.25">
      <c r="A27" s="265"/>
      <c r="B27" s="57" t="s">
        <v>4</v>
      </c>
      <c r="C27" s="57" t="s">
        <v>38</v>
      </c>
      <c r="D27" s="57" t="s">
        <v>70</v>
      </c>
      <c r="E27" s="57" t="s">
        <v>41</v>
      </c>
      <c r="F27" s="58">
        <v>0</v>
      </c>
      <c r="G27" s="58">
        <v>0</v>
      </c>
      <c r="H27" s="58">
        <v>0</v>
      </c>
      <c r="I27" s="63">
        <f t="shared" si="0"/>
        <v>0</v>
      </c>
      <c r="J27" s="60" t="s">
        <v>89</v>
      </c>
      <c r="O27" s="130"/>
    </row>
    <row r="28" spans="1:15" ht="23.25" customHeight="1" thickBot="1" x14ac:dyDescent="0.3">
      <c r="A28" s="278"/>
      <c r="B28" s="64" t="s">
        <v>4</v>
      </c>
      <c r="C28" s="64" t="s">
        <v>38</v>
      </c>
      <c r="D28" s="64" t="s">
        <v>50</v>
      </c>
      <c r="E28" s="64" t="s">
        <v>6</v>
      </c>
      <c r="F28" s="65">
        <v>0</v>
      </c>
      <c r="G28" s="58">
        <v>0</v>
      </c>
      <c r="H28" s="58">
        <v>0</v>
      </c>
      <c r="I28" s="66">
        <f t="shared" si="0"/>
        <v>0</v>
      </c>
      <c r="J28" s="67" t="s">
        <v>99</v>
      </c>
    </row>
    <row r="29" spans="1:15" ht="19.5" customHeight="1" thickBot="1" x14ac:dyDescent="0.3">
      <c r="A29" s="68" t="s">
        <v>2</v>
      </c>
      <c r="B29" s="69"/>
      <c r="C29" s="70"/>
      <c r="D29" s="70"/>
      <c r="E29" s="70"/>
      <c r="F29" s="71">
        <f>F20+F21+F22+F23+F24+F25+F26+F27+F28</f>
        <v>51301653</v>
      </c>
      <c r="G29" s="71">
        <f>G20+G21+G22+G23+G24+G25+G26+G27+G28</f>
        <v>0</v>
      </c>
      <c r="H29" s="72">
        <f>H20+H21+H22+H23+H24+H25+H26+H27+H28</f>
        <v>0</v>
      </c>
      <c r="I29" s="73">
        <f>G29-H29</f>
        <v>0</v>
      </c>
      <c r="J29" s="74">
        <f>H29/F29*100</f>
        <v>0</v>
      </c>
    </row>
    <row r="30" spans="1:15" ht="18.75" customHeight="1" thickBot="1" x14ac:dyDescent="0.3">
      <c r="A30" s="75" t="s">
        <v>48</v>
      </c>
      <c r="B30" s="76"/>
      <c r="C30" s="76"/>
      <c r="D30" s="76"/>
      <c r="E30" s="76"/>
      <c r="F30" s="77">
        <f>F19+F29</f>
        <v>573301653</v>
      </c>
      <c r="G30" s="77">
        <f>G19+G29</f>
        <v>0</v>
      </c>
      <c r="H30" s="77">
        <f>H19+H29</f>
        <v>0</v>
      </c>
      <c r="I30" s="78">
        <f>G30-H30</f>
        <v>0</v>
      </c>
      <c r="J30" s="79">
        <f>H30/F30*100</f>
        <v>0</v>
      </c>
    </row>
    <row r="31" spans="1:15" ht="27.75" customHeight="1" x14ac:dyDescent="0.25">
      <c r="A31" s="264" t="s">
        <v>52</v>
      </c>
      <c r="B31" s="80" t="s">
        <v>4</v>
      </c>
      <c r="C31" s="80" t="s">
        <v>8</v>
      </c>
      <c r="D31" s="80" t="s">
        <v>66</v>
      </c>
      <c r="E31" s="80" t="s">
        <v>7</v>
      </c>
      <c r="F31" s="81">
        <v>260426200</v>
      </c>
      <c r="G31" s="81">
        <v>0</v>
      </c>
      <c r="H31" s="81">
        <v>0</v>
      </c>
      <c r="I31" s="82">
        <f>G31-H31</f>
        <v>0</v>
      </c>
      <c r="J31" s="83" t="s">
        <v>83</v>
      </c>
    </row>
    <row r="32" spans="1:15" ht="28.5" customHeight="1" x14ac:dyDescent="0.25">
      <c r="A32" s="265"/>
      <c r="B32" s="57" t="s">
        <v>4</v>
      </c>
      <c r="C32" s="57" t="s">
        <v>8</v>
      </c>
      <c r="D32" s="57" t="s">
        <v>66</v>
      </c>
      <c r="E32" s="57" t="s">
        <v>9</v>
      </c>
      <c r="F32" s="58">
        <v>26618881</v>
      </c>
      <c r="G32" s="81">
        <v>0</v>
      </c>
      <c r="H32" s="81">
        <v>0</v>
      </c>
      <c r="I32" s="63">
        <f t="shared" ref="I32:I46" si="1">G32-H32</f>
        <v>0</v>
      </c>
      <c r="J32" s="84" t="s">
        <v>84</v>
      </c>
    </row>
    <row r="33" spans="1:10" ht="27.75" customHeight="1" x14ac:dyDescent="0.25">
      <c r="A33" s="265"/>
      <c r="B33" s="57" t="s">
        <v>4</v>
      </c>
      <c r="C33" s="57" t="s">
        <v>8</v>
      </c>
      <c r="D33" s="57" t="s">
        <v>66</v>
      </c>
      <c r="E33" s="57" t="s">
        <v>40</v>
      </c>
      <c r="F33" s="58">
        <v>78648392</v>
      </c>
      <c r="G33" s="81">
        <v>0</v>
      </c>
      <c r="H33" s="81">
        <v>0</v>
      </c>
      <c r="I33" s="63">
        <f t="shared" si="1"/>
        <v>0</v>
      </c>
      <c r="J33" s="84" t="s">
        <v>101</v>
      </c>
    </row>
    <row r="34" spans="1:10" ht="25.5" customHeight="1" x14ac:dyDescent="0.25">
      <c r="A34" s="265"/>
      <c r="B34" s="57" t="s">
        <v>4</v>
      </c>
      <c r="C34" s="57" t="s">
        <v>8</v>
      </c>
      <c r="D34" s="57" t="s">
        <v>66</v>
      </c>
      <c r="E34" s="57" t="s">
        <v>42</v>
      </c>
      <c r="F34" s="58">
        <v>1712300</v>
      </c>
      <c r="G34" s="81">
        <v>0</v>
      </c>
      <c r="H34" s="81">
        <v>0</v>
      </c>
      <c r="I34" s="63">
        <f t="shared" si="1"/>
        <v>0</v>
      </c>
      <c r="J34" s="84" t="s">
        <v>85</v>
      </c>
    </row>
    <row r="35" spans="1:10" ht="26.25" customHeight="1" x14ac:dyDescent="0.25">
      <c r="A35" s="265"/>
      <c r="B35" s="57" t="s">
        <v>4</v>
      </c>
      <c r="C35" s="57" t="s">
        <v>8</v>
      </c>
      <c r="D35" s="57" t="s">
        <v>66</v>
      </c>
      <c r="E35" s="57" t="s">
        <v>44</v>
      </c>
      <c r="F35" s="58">
        <v>0</v>
      </c>
      <c r="G35" s="81">
        <v>0</v>
      </c>
      <c r="H35" s="81">
        <v>0</v>
      </c>
      <c r="I35" s="63">
        <f t="shared" si="1"/>
        <v>0</v>
      </c>
      <c r="J35" s="85" t="s">
        <v>98</v>
      </c>
    </row>
    <row r="36" spans="1:10" ht="25.5" customHeight="1" x14ac:dyDescent="0.25">
      <c r="A36" s="265"/>
      <c r="B36" s="57" t="s">
        <v>4</v>
      </c>
      <c r="C36" s="57" t="s">
        <v>8</v>
      </c>
      <c r="D36" s="57" t="s">
        <v>66</v>
      </c>
      <c r="E36" s="57" t="s">
        <v>6</v>
      </c>
      <c r="F36" s="58">
        <v>25289720</v>
      </c>
      <c r="G36" s="81">
        <v>0</v>
      </c>
      <c r="H36" s="81">
        <v>0</v>
      </c>
      <c r="I36" s="63">
        <f t="shared" si="1"/>
        <v>0</v>
      </c>
      <c r="J36" s="84" t="s">
        <v>86</v>
      </c>
    </row>
    <row r="37" spans="1:10" ht="25.5" customHeight="1" x14ac:dyDescent="0.25">
      <c r="A37" s="265"/>
      <c r="B37" s="57" t="s">
        <v>4</v>
      </c>
      <c r="C37" s="57" t="s">
        <v>8</v>
      </c>
      <c r="D37" s="57" t="s">
        <v>66</v>
      </c>
      <c r="E37" s="57" t="s">
        <v>57</v>
      </c>
      <c r="F37" s="58">
        <v>7137000</v>
      </c>
      <c r="G37" s="81">
        <v>0</v>
      </c>
      <c r="H37" s="81">
        <v>0</v>
      </c>
      <c r="I37" s="63">
        <f t="shared" si="1"/>
        <v>0</v>
      </c>
      <c r="J37" s="84" t="s">
        <v>93</v>
      </c>
    </row>
    <row r="38" spans="1:10" ht="30" customHeight="1" x14ac:dyDescent="0.25">
      <c r="A38" s="265"/>
      <c r="B38" s="57" t="s">
        <v>4</v>
      </c>
      <c r="C38" s="57" t="s">
        <v>8</v>
      </c>
      <c r="D38" s="57" t="s">
        <v>66</v>
      </c>
      <c r="E38" s="57" t="s">
        <v>59</v>
      </c>
      <c r="F38" s="58">
        <v>0</v>
      </c>
      <c r="G38" s="81">
        <v>0</v>
      </c>
      <c r="H38" s="81">
        <v>0</v>
      </c>
      <c r="I38" s="63">
        <f t="shared" si="1"/>
        <v>0</v>
      </c>
      <c r="J38" s="85" t="s">
        <v>95</v>
      </c>
    </row>
    <row r="39" spans="1:10" ht="27.75" customHeight="1" x14ac:dyDescent="0.25">
      <c r="A39" s="265"/>
      <c r="B39" s="57" t="s">
        <v>4</v>
      </c>
      <c r="C39" s="57" t="s">
        <v>8</v>
      </c>
      <c r="D39" s="57" t="s">
        <v>66</v>
      </c>
      <c r="E39" s="57" t="s">
        <v>5</v>
      </c>
      <c r="F39" s="58">
        <v>9328500</v>
      </c>
      <c r="G39" s="81">
        <v>0</v>
      </c>
      <c r="H39" s="81">
        <v>0</v>
      </c>
      <c r="I39" s="63">
        <f t="shared" si="1"/>
        <v>0</v>
      </c>
      <c r="J39" s="84" t="s">
        <v>90</v>
      </c>
    </row>
    <row r="40" spans="1:10" ht="27.75" customHeight="1" x14ac:dyDescent="0.25">
      <c r="A40" s="265"/>
      <c r="B40" s="57" t="s">
        <v>4</v>
      </c>
      <c r="C40" s="57" t="s">
        <v>8</v>
      </c>
      <c r="D40" s="57" t="s">
        <v>66</v>
      </c>
      <c r="E40" s="57" t="s">
        <v>3</v>
      </c>
      <c r="F40" s="58">
        <v>650000</v>
      </c>
      <c r="G40" s="81">
        <v>0</v>
      </c>
      <c r="H40" s="81">
        <v>0</v>
      </c>
      <c r="I40" s="63">
        <f t="shared" si="1"/>
        <v>0</v>
      </c>
      <c r="J40" s="84" t="s">
        <v>88</v>
      </c>
    </row>
    <row r="41" spans="1:10" ht="27.75" customHeight="1" x14ac:dyDescent="0.25">
      <c r="A41" s="265"/>
      <c r="B41" s="57" t="s">
        <v>4</v>
      </c>
      <c r="C41" s="86" t="s">
        <v>8</v>
      </c>
      <c r="D41" s="57" t="s">
        <v>66</v>
      </c>
      <c r="E41" s="86" t="s">
        <v>41</v>
      </c>
      <c r="F41" s="58">
        <v>0</v>
      </c>
      <c r="G41" s="81">
        <v>0</v>
      </c>
      <c r="H41" s="81">
        <v>0</v>
      </c>
      <c r="I41" s="63">
        <f t="shared" si="1"/>
        <v>0</v>
      </c>
      <c r="J41" s="84" t="s">
        <v>89</v>
      </c>
    </row>
    <row r="42" spans="1:10" ht="31.5" customHeight="1" x14ac:dyDescent="0.25">
      <c r="A42" s="87"/>
      <c r="B42" s="57" t="s">
        <v>4</v>
      </c>
      <c r="C42" s="57" t="s">
        <v>8</v>
      </c>
      <c r="D42" s="57" t="s">
        <v>73</v>
      </c>
      <c r="E42" s="57" t="s">
        <v>6</v>
      </c>
      <c r="F42" s="58">
        <v>28553000</v>
      </c>
      <c r="G42" s="81">
        <v>0</v>
      </c>
      <c r="H42" s="81">
        <v>0</v>
      </c>
      <c r="I42" s="63">
        <f t="shared" si="1"/>
        <v>0</v>
      </c>
      <c r="J42" s="85" t="s">
        <v>91</v>
      </c>
    </row>
    <row r="43" spans="1:10" ht="31.5" customHeight="1" x14ac:dyDescent="0.25">
      <c r="A43" s="4"/>
      <c r="B43" s="57" t="s">
        <v>4</v>
      </c>
      <c r="C43" s="57" t="s">
        <v>10</v>
      </c>
      <c r="D43" s="57" t="s">
        <v>67</v>
      </c>
      <c r="E43" s="57" t="s">
        <v>6</v>
      </c>
      <c r="F43" s="58">
        <v>206814000</v>
      </c>
      <c r="G43" s="81">
        <v>0</v>
      </c>
      <c r="H43" s="81">
        <v>0</v>
      </c>
      <c r="I43" s="63">
        <f>G43-H43</f>
        <v>0</v>
      </c>
      <c r="J43" s="85" t="s">
        <v>92</v>
      </c>
    </row>
    <row r="44" spans="1:10" ht="29.25" customHeight="1" x14ac:dyDescent="0.25">
      <c r="A44" s="4"/>
      <c r="B44" s="57" t="s">
        <v>4</v>
      </c>
      <c r="C44" s="57" t="s">
        <v>8</v>
      </c>
      <c r="D44" s="57" t="s">
        <v>68</v>
      </c>
      <c r="E44" s="57" t="s">
        <v>43</v>
      </c>
      <c r="F44" s="58">
        <v>0</v>
      </c>
      <c r="G44" s="81">
        <v>0</v>
      </c>
      <c r="H44" s="81">
        <v>0</v>
      </c>
      <c r="I44" s="63">
        <f t="shared" si="1"/>
        <v>0</v>
      </c>
      <c r="J44" s="85" t="s">
        <v>96</v>
      </c>
    </row>
    <row r="45" spans="1:10" ht="27.75" customHeight="1" thickBot="1" x14ac:dyDescent="0.3">
      <c r="A45" s="5"/>
      <c r="B45" s="64" t="s">
        <v>4</v>
      </c>
      <c r="C45" s="64" t="s">
        <v>38</v>
      </c>
      <c r="D45" s="64" t="s">
        <v>62</v>
      </c>
      <c r="E45" s="64" t="s">
        <v>6</v>
      </c>
      <c r="F45" s="65">
        <v>0</v>
      </c>
      <c r="G45" s="81">
        <v>0</v>
      </c>
      <c r="H45" s="81">
        <v>0</v>
      </c>
      <c r="I45" s="66">
        <f t="shared" si="1"/>
        <v>0</v>
      </c>
      <c r="J45" s="88" t="s">
        <v>97</v>
      </c>
    </row>
    <row r="46" spans="1:10" ht="26.25" customHeight="1" thickBot="1" x14ac:dyDescent="0.3">
      <c r="A46" s="75" t="s">
        <v>2</v>
      </c>
      <c r="B46" s="76"/>
      <c r="C46" s="76"/>
      <c r="D46" s="76"/>
      <c r="E46" s="76"/>
      <c r="F46" s="77">
        <f>F31+F32+F33+F34+F35+F36+F37+F38+F39+F40+F41+F42+F43+F44+F45</f>
        <v>645177993</v>
      </c>
      <c r="G46" s="77">
        <f>G31+G32+G33+G34+G35+G36+G37+G38+G39+G40+G41+G42+G43+G44+G45</f>
        <v>0</v>
      </c>
      <c r="H46" s="77">
        <f>H31+H32+H33+H34+H35+H36+H37+H38+H39+H40+H41+H42+H43+H44+H45</f>
        <v>0</v>
      </c>
      <c r="I46" s="78">
        <f t="shared" si="1"/>
        <v>0</v>
      </c>
      <c r="J46" s="79">
        <f>H46/F46*100</f>
        <v>0</v>
      </c>
    </row>
    <row r="47" spans="1:10" ht="25.5" customHeight="1" x14ac:dyDescent="0.25">
      <c r="A47" s="264" t="s">
        <v>53</v>
      </c>
      <c r="B47" s="80" t="s">
        <v>4</v>
      </c>
      <c r="C47" s="80" t="s">
        <v>8</v>
      </c>
      <c r="D47" s="80" t="s">
        <v>72</v>
      </c>
      <c r="E47" s="80" t="s">
        <v>7</v>
      </c>
      <c r="F47" s="81">
        <v>428162883</v>
      </c>
      <c r="G47" s="81">
        <v>0</v>
      </c>
      <c r="H47" s="81">
        <v>0</v>
      </c>
      <c r="I47" s="82">
        <f>G47-H47</f>
        <v>0</v>
      </c>
      <c r="J47" s="83" t="s">
        <v>83</v>
      </c>
    </row>
    <row r="48" spans="1:10" ht="25.5" customHeight="1" x14ac:dyDescent="0.25">
      <c r="A48" s="279"/>
      <c r="B48" s="57" t="s">
        <v>4</v>
      </c>
      <c r="C48" s="57" t="s">
        <v>8</v>
      </c>
      <c r="D48" s="57" t="s">
        <v>72</v>
      </c>
      <c r="E48" s="57" t="s">
        <v>9</v>
      </c>
      <c r="F48" s="58">
        <v>5421750</v>
      </c>
      <c r="G48" s="81">
        <v>0</v>
      </c>
      <c r="H48" s="81">
        <v>0</v>
      </c>
      <c r="I48" s="63">
        <f t="shared" ref="I48:I56" si="2">G48-H48</f>
        <v>0</v>
      </c>
      <c r="J48" s="84" t="s">
        <v>84</v>
      </c>
    </row>
    <row r="49" spans="1:10" ht="25.5" customHeight="1" x14ac:dyDescent="0.25">
      <c r="A49" s="279"/>
      <c r="B49" s="57" t="s">
        <v>4</v>
      </c>
      <c r="C49" s="57" t="s">
        <v>8</v>
      </c>
      <c r="D49" s="57" t="s">
        <v>72</v>
      </c>
      <c r="E49" s="57" t="s">
        <v>40</v>
      </c>
      <c r="F49" s="58">
        <v>128670000</v>
      </c>
      <c r="G49" s="81">
        <v>0</v>
      </c>
      <c r="H49" s="81">
        <v>0</v>
      </c>
      <c r="I49" s="63">
        <f t="shared" si="2"/>
        <v>0</v>
      </c>
      <c r="J49" s="84" t="s">
        <v>101</v>
      </c>
    </row>
    <row r="50" spans="1:10" ht="25.5" customHeight="1" x14ac:dyDescent="0.25">
      <c r="A50" s="279"/>
      <c r="B50" s="57" t="s">
        <v>4</v>
      </c>
      <c r="C50" s="57" t="s">
        <v>8</v>
      </c>
      <c r="D50" s="57" t="s">
        <v>72</v>
      </c>
      <c r="E50" s="57" t="s">
        <v>42</v>
      </c>
      <c r="F50" s="58">
        <v>2772735</v>
      </c>
      <c r="G50" s="81">
        <v>0</v>
      </c>
      <c r="H50" s="81">
        <v>0</v>
      </c>
      <c r="I50" s="63">
        <f t="shared" si="2"/>
        <v>0</v>
      </c>
      <c r="J50" s="84" t="s">
        <v>85</v>
      </c>
    </row>
    <row r="51" spans="1:10" ht="25.5" customHeight="1" x14ac:dyDescent="0.25">
      <c r="A51" s="279"/>
      <c r="B51" s="57" t="s">
        <v>4</v>
      </c>
      <c r="C51" s="57" t="s">
        <v>8</v>
      </c>
      <c r="D51" s="57" t="s">
        <v>72</v>
      </c>
      <c r="E51" s="57" t="s">
        <v>44</v>
      </c>
      <c r="F51" s="58">
        <v>0</v>
      </c>
      <c r="G51" s="81">
        <v>0</v>
      </c>
      <c r="H51" s="81">
        <v>0</v>
      </c>
      <c r="I51" s="63">
        <f t="shared" si="2"/>
        <v>0</v>
      </c>
      <c r="J51" s="84" t="s">
        <v>98</v>
      </c>
    </row>
    <row r="52" spans="1:10" ht="25.5" customHeight="1" x14ac:dyDescent="0.25">
      <c r="A52" s="279"/>
      <c r="B52" s="57" t="s">
        <v>4</v>
      </c>
      <c r="C52" s="57" t="s">
        <v>8</v>
      </c>
      <c r="D52" s="57" t="s">
        <v>72</v>
      </c>
      <c r="E52" s="57" t="s">
        <v>6</v>
      </c>
      <c r="F52" s="58">
        <v>22791190</v>
      </c>
      <c r="G52" s="81">
        <v>0</v>
      </c>
      <c r="H52" s="81">
        <v>0</v>
      </c>
      <c r="I52" s="63">
        <f t="shared" si="2"/>
        <v>0</v>
      </c>
      <c r="J52" s="84" t="s">
        <v>86</v>
      </c>
    </row>
    <row r="53" spans="1:10" ht="25.5" customHeight="1" x14ac:dyDescent="0.25">
      <c r="A53" s="279"/>
      <c r="B53" s="57" t="s">
        <v>4</v>
      </c>
      <c r="C53" s="57" t="s">
        <v>8</v>
      </c>
      <c r="D53" s="57" t="s">
        <v>72</v>
      </c>
      <c r="E53" s="57" t="s">
        <v>57</v>
      </c>
      <c r="F53" s="58">
        <v>11267320</v>
      </c>
      <c r="G53" s="81">
        <v>0</v>
      </c>
      <c r="H53" s="81">
        <v>0</v>
      </c>
      <c r="I53" s="63">
        <f t="shared" si="2"/>
        <v>0</v>
      </c>
      <c r="J53" s="84" t="s">
        <v>93</v>
      </c>
    </row>
    <row r="54" spans="1:10" ht="25.5" customHeight="1" x14ac:dyDescent="0.25">
      <c r="A54" s="279"/>
      <c r="B54" s="57" t="s">
        <v>4</v>
      </c>
      <c r="C54" s="57" t="s">
        <v>8</v>
      </c>
      <c r="D54" s="57" t="s">
        <v>72</v>
      </c>
      <c r="E54" s="57" t="s">
        <v>5</v>
      </c>
      <c r="F54" s="58">
        <v>5500000</v>
      </c>
      <c r="G54" s="81">
        <v>0</v>
      </c>
      <c r="H54" s="81">
        <v>0</v>
      </c>
      <c r="I54" s="63">
        <f t="shared" si="2"/>
        <v>0</v>
      </c>
      <c r="J54" s="84" t="s">
        <v>90</v>
      </c>
    </row>
    <row r="55" spans="1:10" ht="25.5" customHeight="1" x14ac:dyDescent="0.25">
      <c r="A55" s="280"/>
      <c r="B55" s="64" t="s">
        <v>4</v>
      </c>
      <c r="C55" s="64" t="s">
        <v>8</v>
      </c>
      <c r="D55" s="64" t="s">
        <v>72</v>
      </c>
      <c r="E55" s="64" t="s">
        <v>3</v>
      </c>
      <c r="F55" s="65">
        <v>700000</v>
      </c>
      <c r="G55" s="81">
        <v>0</v>
      </c>
      <c r="H55" s="81">
        <v>0</v>
      </c>
      <c r="I55" s="66">
        <f t="shared" si="2"/>
        <v>0</v>
      </c>
      <c r="J55" s="88" t="s">
        <v>88</v>
      </c>
    </row>
    <row r="56" spans="1:10" ht="25.5" customHeight="1" thickBot="1" x14ac:dyDescent="0.3">
      <c r="A56" s="3"/>
      <c r="B56" s="64" t="s">
        <v>4</v>
      </c>
      <c r="C56" s="64" t="s">
        <v>8</v>
      </c>
      <c r="D56" s="64" t="s">
        <v>72</v>
      </c>
      <c r="E56" s="64" t="s">
        <v>43</v>
      </c>
      <c r="F56" s="65">
        <v>0</v>
      </c>
      <c r="G56" s="81">
        <v>0</v>
      </c>
      <c r="H56" s="81">
        <v>0</v>
      </c>
      <c r="I56" s="66">
        <f t="shared" si="2"/>
        <v>0</v>
      </c>
      <c r="J56" s="66" t="s">
        <v>176</v>
      </c>
    </row>
    <row r="57" spans="1:10" ht="31.15" customHeight="1" thickBot="1" x14ac:dyDescent="0.3">
      <c r="A57" s="75" t="s">
        <v>2</v>
      </c>
      <c r="B57" s="76"/>
      <c r="C57" s="76"/>
      <c r="D57" s="76"/>
      <c r="E57" s="76"/>
      <c r="F57" s="77">
        <f>F47+F48+F49+F50+F51+F52+F53+F54+F55+F56</f>
        <v>605285878</v>
      </c>
      <c r="G57" s="77">
        <f t="shared" ref="G57:I57" si="3">G47+G48+G49+G50+G51+G52+G53+G54+G55+G56</f>
        <v>0</v>
      </c>
      <c r="H57" s="77">
        <f t="shared" si="3"/>
        <v>0</v>
      </c>
      <c r="I57" s="77">
        <f t="shared" si="3"/>
        <v>0</v>
      </c>
      <c r="J57" s="79">
        <f>H57/F57*100</f>
        <v>0</v>
      </c>
    </row>
    <row r="58" spans="1:10" ht="26.25" customHeight="1" x14ac:dyDescent="0.25">
      <c r="A58" s="264" t="s">
        <v>54</v>
      </c>
      <c r="B58" s="80" t="s">
        <v>4</v>
      </c>
      <c r="C58" s="80" t="s">
        <v>8</v>
      </c>
      <c r="D58" s="80" t="s">
        <v>69</v>
      </c>
      <c r="E58" s="80" t="s">
        <v>7</v>
      </c>
      <c r="F58" s="89">
        <v>88955600</v>
      </c>
      <c r="G58" s="89">
        <v>0</v>
      </c>
      <c r="H58" s="89">
        <v>0</v>
      </c>
      <c r="I58" s="82">
        <f>G58-H58</f>
        <v>0</v>
      </c>
      <c r="J58" s="83" t="s">
        <v>83</v>
      </c>
    </row>
    <row r="59" spans="1:10" ht="21.75" customHeight="1" x14ac:dyDescent="0.25">
      <c r="A59" s="265"/>
      <c r="B59" s="57" t="s">
        <v>4</v>
      </c>
      <c r="C59" s="57" t="s">
        <v>8</v>
      </c>
      <c r="D59" s="57" t="s">
        <v>69</v>
      </c>
      <c r="E59" s="57" t="s">
        <v>9</v>
      </c>
      <c r="F59" s="90">
        <v>1000000</v>
      </c>
      <c r="G59" s="89">
        <v>0</v>
      </c>
      <c r="H59" s="89">
        <v>0</v>
      </c>
      <c r="I59" s="63">
        <f t="shared" ref="I59:I69" si="4">G59-H59</f>
        <v>0</v>
      </c>
      <c r="J59" s="84" t="s">
        <v>84</v>
      </c>
    </row>
    <row r="60" spans="1:10" ht="21.75" customHeight="1" x14ac:dyDescent="0.25">
      <c r="A60" s="265"/>
      <c r="B60" s="57" t="s">
        <v>4</v>
      </c>
      <c r="C60" s="57" t="s">
        <v>8</v>
      </c>
      <c r="D60" s="57" t="s">
        <v>69</v>
      </c>
      <c r="E60" s="57" t="s">
        <v>40</v>
      </c>
      <c r="F60" s="90">
        <v>26864544</v>
      </c>
      <c r="G60" s="89">
        <v>0</v>
      </c>
      <c r="H60" s="89">
        <v>0</v>
      </c>
      <c r="I60" s="63">
        <f t="shared" si="4"/>
        <v>0</v>
      </c>
      <c r="J60" s="84" t="s">
        <v>102</v>
      </c>
    </row>
    <row r="61" spans="1:10" ht="21.75" customHeight="1" x14ac:dyDescent="0.25">
      <c r="A61" s="265"/>
      <c r="B61" s="57" t="s">
        <v>4</v>
      </c>
      <c r="C61" s="57" t="s">
        <v>8</v>
      </c>
      <c r="D61" s="57" t="s">
        <v>69</v>
      </c>
      <c r="E61" s="57" t="s">
        <v>42</v>
      </c>
      <c r="F61" s="90">
        <v>71677908</v>
      </c>
      <c r="G61" s="89">
        <v>0</v>
      </c>
      <c r="H61" s="89">
        <v>0</v>
      </c>
      <c r="I61" s="63">
        <f t="shared" si="4"/>
        <v>0</v>
      </c>
      <c r="J61" s="84" t="s">
        <v>85</v>
      </c>
    </row>
    <row r="62" spans="1:10" ht="21.75" customHeight="1" x14ac:dyDescent="0.25">
      <c r="A62" s="265"/>
      <c r="B62" s="57" t="s">
        <v>4</v>
      </c>
      <c r="C62" s="57" t="s">
        <v>8</v>
      </c>
      <c r="D62" s="57" t="s">
        <v>69</v>
      </c>
      <c r="E62" s="57" t="s">
        <v>6</v>
      </c>
      <c r="F62" s="90">
        <v>3514174</v>
      </c>
      <c r="G62" s="89">
        <v>0</v>
      </c>
      <c r="H62" s="89">
        <v>0</v>
      </c>
      <c r="I62" s="63">
        <f t="shared" si="4"/>
        <v>0</v>
      </c>
      <c r="J62" s="60" t="s">
        <v>86</v>
      </c>
    </row>
    <row r="63" spans="1:10" ht="21.75" customHeight="1" x14ac:dyDescent="0.25">
      <c r="A63" s="265"/>
      <c r="B63" s="57" t="s">
        <v>4</v>
      </c>
      <c r="C63" s="57" t="s">
        <v>8</v>
      </c>
      <c r="D63" s="57" t="s">
        <v>69</v>
      </c>
      <c r="E63" s="57" t="s">
        <v>59</v>
      </c>
      <c r="F63" s="90">
        <v>0</v>
      </c>
      <c r="G63" s="89">
        <v>0</v>
      </c>
      <c r="H63" s="89">
        <v>0</v>
      </c>
      <c r="I63" s="63">
        <f t="shared" si="4"/>
        <v>0</v>
      </c>
      <c r="J63" s="60" t="s">
        <v>93</v>
      </c>
    </row>
    <row r="64" spans="1:10" ht="27" customHeight="1" x14ac:dyDescent="0.25">
      <c r="A64" s="265"/>
      <c r="B64" s="57" t="s">
        <v>4</v>
      </c>
      <c r="C64" s="57" t="s">
        <v>8</v>
      </c>
      <c r="D64" s="57" t="s">
        <v>69</v>
      </c>
      <c r="E64" s="57" t="s">
        <v>5</v>
      </c>
      <c r="F64" s="90">
        <v>800000</v>
      </c>
      <c r="G64" s="89">
        <v>0</v>
      </c>
      <c r="H64" s="89">
        <v>0</v>
      </c>
      <c r="I64" s="63">
        <f t="shared" si="4"/>
        <v>0</v>
      </c>
      <c r="J64" s="60" t="s">
        <v>90</v>
      </c>
    </row>
    <row r="65" spans="1:10" ht="24" customHeight="1" x14ac:dyDescent="0.25">
      <c r="A65" s="265"/>
      <c r="B65" s="57" t="s">
        <v>4</v>
      </c>
      <c r="C65" s="57" t="s">
        <v>8</v>
      </c>
      <c r="D65" s="57" t="s">
        <v>69</v>
      </c>
      <c r="E65" s="57" t="s">
        <v>3</v>
      </c>
      <c r="F65" s="90">
        <v>0</v>
      </c>
      <c r="G65" s="89">
        <v>0</v>
      </c>
      <c r="H65" s="89">
        <v>0</v>
      </c>
      <c r="I65" s="63">
        <f t="shared" si="4"/>
        <v>0</v>
      </c>
      <c r="J65" s="60" t="s">
        <v>88</v>
      </c>
    </row>
    <row r="66" spans="1:10" ht="29.25" customHeight="1" x14ac:dyDescent="0.25">
      <c r="A66" s="265"/>
      <c r="B66" s="57" t="s">
        <v>4</v>
      </c>
      <c r="C66" s="57" t="s">
        <v>8</v>
      </c>
      <c r="D66" s="57" t="s">
        <v>69</v>
      </c>
      <c r="E66" s="57" t="s">
        <v>41</v>
      </c>
      <c r="F66" s="58">
        <v>0</v>
      </c>
      <c r="G66" s="89">
        <v>0</v>
      </c>
      <c r="H66" s="89">
        <v>0</v>
      </c>
      <c r="I66" s="63">
        <f t="shared" si="4"/>
        <v>0</v>
      </c>
      <c r="J66" s="60" t="s">
        <v>89</v>
      </c>
    </row>
    <row r="67" spans="1:10" ht="29.25" customHeight="1" thickBot="1" x14ac:dyDescent="0.3">
      <c r="A67" s="6"/>
      <c r="B67" s="64" t="s">
        <v>4</v>
      </c>
      <c r="C67" s="64" t="s">
        <v>8</v>
      </c>
      <c r="D67" s="64" t="s">
        <v>81</v>
      </c>
      <c r="E67" s="64" t="s">
        <v>42</v>
      </c>
      <c r="F67" s="65">
        <v>0</v>
      </c>
      <c r="G67" s="65">
        <v>0</v>
      </c>
      <c r="H67" s="65">
        <v>0</v>
      </c>
      <c r="I67" s="66">
        <f t="shared" si="4"/>
        <v>0</v>
      </c>
      <c r="J67" s="67"/>
    </row>
    <row r="68" spans="1:10" ht="22.15" customHeight="1" thickBot="1" x14ac:dyDescent="0.3">
      <c r="A68" s="75" t="s">
        <v>2</v>
      </c>
      <c r="B68" s="76"/>
      <c r="C68" s="76"/>
      <c r="D68" s="76"/>
      <c r="E68" s="76"/>
      <c r="F68" s="77">
        <f>F58+F59+F60+F61+F62+F63+F64+F65+F66+F67</f>
        <v>192812226</v>
      </c>
      <c r="G68" s="77">
        <f t="shared" ref="G68:I68" si="5">G58+G59+G60+G61+G62+G63+G64+G65+G66+G67</f>
        <v>0</v>
      </c>
      <c r="H68" s="77">
        <f t="shared" si="5"/>
        <v>0</v>
      </c>
      <c r="I68" s="77">
        <f t="shared" si="5"/>
        <v>0</v>
      </c>
      <c r="J68" s="91">
        <f>H68/F68*100</f>
        <v>0</v>
      </c>
    </row>
    <row r="69" spans="1:10" ht="51" customHeight="1" thickBot="1" x14ac:dyDescent="0.3">
      <c r="A69" s="92" t="s">
        <v>178</v>
      </c>
      <c r="B69" s="80" t="s">
        <v>4</v>
      </c>
      <c r="C69" s="80" t="s">
        <v>49</v>
      </c>
      <c r="D69" s="80" t="s">
        <v>74</v>
      </c>
      <c r="E69" s="80" t="s">
        <v>65</v>
      </c>
      <c r="F69" s="81">
        <v>29945177</v>
      </c>
      <c r="G69" s="81">
        <v>0</v>
      </c>
      <c r="H69" s="93">
        <v>0</v>
      </c>
      <c r="I69" s="82">
        <f t="shared" si="4"/>
        <v>0</v>
      </c>
      <c r="J69" s="94" t="s">
        <v>94</v>
      </c>
    </row>
    <row r="70" spans="1:10" ht="25.5" customHeight="1" thickBot="1" x14ac:dyDescent="0.3">
      <c r="A70" s="95" t="s">
        <v>2</v>
      </c>
      <c r="B70" s="96"/>
      <c r="C70" s="96"/>
      <c r="D70" s="96"/>
      <c r="E70" s="96"/>
      <c r="F70" s="77">
        <f>F69</f>
        <v>29945177</v>
      </c>
      <c r="G70" s="77">
        <f>G69</f>
        <v>0</v>
      </c>
      <c r="H70" s="77">
        <f>H69</f>
        <v>0</v>
      </c>
      <c r="I70" s="77">
        <f>I69</f>
        <v>0</v>
      </c>
      <c r="J70" s="97">
        <v>0</v>
      </c>
    </row>
    <row r="71" spans="1:10" ht="20.25" customHeight="1" thickBot="1" x14ac:dyDescent="0.3">
      <c r="A71" s="98"/>
      <c r="B71" s="99"/>
      <c r="C71" s="100"/>
      <c r="D71" s="96"/>
      <c r="E71" s="96"/>
      <c r="F71" s="77">
        <f>F19+F29+F46+F57+F68+F70</f>
        <v>2046522927</v>
      </c>
      <c r="G71" s="77">
        <f>G19+G29+G46+G57+G68+G70</f>
        <v>0</v>
      </c>
      <c r="H71" s="77">
        <f>H19+H29+H46+H57+H68+H70</f>
        <v>0</v>
      </c>
      <c r="I71" s="77">
        <f>I19+I29+I46+I57+I68+I70</f>
        <v>0</v>
      </c>
      <c r="J71" s="101">
        <f>H71/F71*100</f>
        <v>0</v>
      </c>
    </row>
    <row r="72" spans="1:10" ht="15" x14ac:dyDescent="0.25">
      <c r="A72" s="102"/>
      <c r="B72" s="103"/>
      <c r="C72" s="103"/>
      <c r="D72" s="104"/>
      <c r="E72" s="103"/>
      <c r="F72" s="105"/>
      <c r="G72" s="105"/>
      <c r="H72" s="106"/>
      <c r="I72" s="107">
        <f>G72-H72</f>
        <v>0</v>
      </c>
      <c r="J72" s="108" t="e">
        <f>H71/G71</f>
        <v>#DIV/0!</v>
      </c>
    </row>
    <row r="73" spans="1:10" ht="14.25" x14ac:dyDescent="0.25">
      <c r="A73" s="266" t="s">
        <v>55</v>
      </c>
      <c r="B73" s="266"/>
      <c r="C73" s="266"/>
      <c r="D73" s="266"/>
      <c r="E73" s="266"/>
      <c r="F73" s="266"/>
      <c r="G73" s="266"/>
      <c r="H73" s="266"/>
      <c r="I73" s="266"/>
      <c r="J73" s="266"/>
    </row>
    <row r="74" spans="1:10" ht="15" x14ac:dyDescent="0.25">
      <c r="A74" s="109"/>
      <c r="B74" s="109"/>
      <c r="C74" s="109"/>
      <c r="D74" s="110" t="s">
        <v>58</v>
      </c>
      <c r="E74" s="110"/>
      <c r="F74" s="108" t="e">
        <f>F71-F18-#REF!-#REF!-F43-#REF!-F44-F45-#REF!-#REF!-#REF!</f>
        <v>#REF!</v>
      </c>
      <c r="G74" s="108" t="e">
        <f>G71-G18-#REF!-#REF!-G43-#REF!-G44-G45-#REF!-#REF!-#REF!</f>
        <v>#REF!</v>
      </c>
      <c r="H74" s="108" t="e">
        <f>H71-H18-#REF!-#REF!-H43-#REF!-H44-H45-#REF!-#REF!-#REF!</f>
        <v>#REF!</v>
      </c>
      <c r="I74" s="111"/>
      <c r="J74" s="46"/>
    </row>
    <row r="75" spans="1:10" ht="42.75" x14ac:dyDescent="0.25">
      <c r="A75" s="267" t="s">
        <v>1</v>
      </c>
      <c r="B75" s="268"/>
      <c r="C75" s="268"/>
      <c r="D75" s="269"/>
      <c r="E75" s="112"/>
      <c r="F75" s="113" t="s">
        <v>0</v>
      </c>
      <c r="G75" s="113" t="s">
        <v>82</v>
      </c>
      <c r="H75" s="114" t="s">
        <v>177</v>
      </c>
      <c r="I75" s="107" t="e">
        <f t="shared" ref="I75:I76" si="6">G75-H75</f>
        <v>#VALUE!</v>
      </c>
      <c r="J75" s="115"/>
    </row>
    <row r="76" spans="1:10" ht="15" x14ac:dyDescent="0.25">
      <c r="A76" s="270"/>
      <c r="B76" s="271"/>
      <c r="C76" s="271"/>
      <c r="D76" s="272"/>
      <c r="E76" s="116"/>
      <c r="F76" s="117">
        <f>G71</f>
        <v>0</v>
      </c>
      <c r="G76" s="117">
        <f>H71</f>
        <v>0</v>
      </c>
      <c r="H76" s="61">
        <f>F76-G76</f>
        <v>0</v>
      </c>
      <c r="I76" s="107">
        <f t="shared" si="6"/>
        <v>0</v>
      </c>
      <c r="J76" s="40"/>
    </row>
    <row r="77" spans="1:10" ht="21.75" customHeight="1" x14ac:dyDescent="0.25">
      <c r="A77" s="36"/>
      <c r="B77" s="118"/>
      <c r="C77" s="118"/>
      <c r="D77" s="119" t="s">
        <v>58</v>
      </c>
      <c r="E77" s="120"/>
      <c r="F77" s="121" t="e">
        <f>F71-F18-#REF!-#REF!-F44</f>
        <v>#REF!</v>
      </c>
      <c r="G77" s="121" t="e">
        <f>G71-G18-G28-#REF!-#REF!-G43-#REF!-G44-G45-#REF!-#REF!-#REF!-#REF!</f>
        <v>#REF!</v>
      </c>
      <c r="H77" s="121" t="e">
        <f>H71-H18-H28-#REF!-#REF!-H43-#REF!-H44-H45-#REF!-#REF!-#REF!</f>
        <v>#REF!</v>
      </c>
      <c r="I77" s="110"/>
      <c r="J77" s="109"/>
    </row>
    <row r="78" spans="1:10" ht="15" x14ac:dyDescent="0.25">
      <c r="A78" s="273" t="s">
        <v>45</v>
      </c>
      <c r="B78" s="274"/>
      <c r="C78" s="274"/>
      <c r="D78" s="274"/>
      <c r="E78" s="274"/>
      <c r="F78" s="122"/>
      <c r="G78" s="122"/>
      <c r="H78" s="123"/>
      <c r="I78" s="109"/>
      <c r="J78" s="109"/>
    </row>
    <row r="79" spans="1:10" ht="15" x14ac:dyDescent="0.25">
      <c r="A79" s="124" t="s">
        <v>63</v>
      </c>
      <c r="B79" s="102"/>
      <c r="C79" s="102"/>
      <c r="D79" s="102"/>
      <c r="E79" s="102"/>
      <c r="F79" s="122"/>
      <c r="G79" s="125"/>
      <c r="H79" s="37"/>
      <c r="I79" s="36" t="s">
        <v>46</v>
      </c>
      <c r="J79" s="109"/>
    </row>
    <row r="80" spans="1:10" ht="15" x14ac:dyDescent="0.25">
      <c r="A80" s="124" t="s">
        <v>64</v>
      </c>
      <c r="B80" s="102"/>
      <c r="C80" s="102"/>
      <c r="D80" s="102"/>
      <c r="E80" s="102"/>
      <c r="F80" s="122"/>
      <c r="G80" s="122"/>
      <c r="H80" s="46"/>
      <c r="I80" s="109"/>
      <c r="J80" s="109"/>
    </row>
    <row r="81" spans="1:10" ht="15.75" x14ac:dyDescent="0.25">
      <c r="A81" s="127"/>
      <c r="B81" s="127"/>
      <c r="C81" s="127"/>
      <c r="D81" s="128" t="s">
        <v>75</v>
      </c>
      <c r="E81" s="128"/>
      <c r="F81" s="129">
        <v>18155450</v>
      </c>
      <c r="G81" s="129">
        <v>5482950</v>
      </c>
      <c r="H81" s="126"/>
      <c r="I81" s="2"/>
      <c r="J81" s="2"/>
    </row>
    <row r="82" spans="1:10" ht="15.75" x14ac:dyDescent="0.25">
      <c r="A82" s="127"/>
      <c r="B82" s="127"/>
      <c r="C82" s="127"/>
      <c r="D82" s="128" t="s">
        <v>76</v>
      </c>
      <c r="E82" s="128"/>
      <c r="F82" s="129">
        <f>F20+F31+F47+F58</f>
        <v>815768283</v>
      </c>
      <c r="G82" s="129">
        <f>F22+F33+F49+F60</f>
        <v>245488636</v>
      </c>
      <c r="H82" s="126"/>
      <c r="I82" s="2"/>
      <c r="J82" s="2"/>
    </row>
    <row r="83" spans="1:10" ht="15.75" x14ac:dyDescent="0.25">
      <c r="A83" s="127"/>
      <c r="B83" s="127"/>
      <c r="C83" s="127"/>
      <c r="D83" s="128"/>
      <c r="E83" s="128"/>
      <c r="F83" s="129">
        <f>F81+F82</f>
        <v>833923733</v>
      </c>
      <c r="G83" s="129">
        <f>G81+G82</f>
        <v>250971586</v>
      </c>
      <c r="H83" s="126"/>
      <c r="I83" s="2"/>
      <c r="J83" s="133">
        <f>H71--H45-H28</f>
        <v>0</v>
      </c>
    </row>
    <row r="84" spans="1:10" ht="32.25" customHeight="1" x14ac:dyDescent="0.25">
      <c r="A84" s="127"/>
      <c r="B84" s="127"/>
      <c r="C84" s="127"/>
      <c r="D84" s="128"/>
      <c r="E84" s="128"/>
      <c r="F84" s="129">
        <f>F83+G83</f>
        <v>1084895319</v>
      </c>
      <c r="G84" s="129"/>
      <c r="H84" s="126"/>
      <c r="I84" s="2"/>
      <c r="J84" s="133" t="e">
        <f>H18+H20+H21+H22+H23+H24+H31+H32+H33+H34+H36+H37+H38+H39+H40+H42+#REF!+#REF!+#REF!+H43+H44+H57+H68+H70</f>
        <v>#REF!</v>
      </c>
    </row>
    <row r="85" spans="1:10" ht="15.75" x14ac:dyDescent="0.25">
      <c r="A85" s="127"/>
      <c r="B85" s="127"/>
      <c r="C85" s="127"/>
      <c r="D85" s="127"/>
      <c r="E85" s="127"/>
      <c r="F85" s="126"/>
      <c r="G85" s="126"/>
      <c r="H85" s="126"/>
      <c r="I85" s="2"/>
      <c r="J85" s="2"/>
    </row>
    <row r="86" spans="1:10" ht="15.75" x14ac:dyDescent="0.25">
      <c r="A86" s="127"/>
      <c r="B86" s="127"/>
      <c r="C86" s="127"/>
      <c r="D86" s="127"/>
      <c r="E86" s="127"/>
      <c r="F86" s="126"/>
      <c r="G86" s="126"/>
      <c r="H86" s="126"/>
      <c r="I86" s="2"/>
      <c r="J86" s="2"/>
    </row>
    <row r="87" spans="1:10" x14ac:dyDescent="0.2">
      <c r="I87" s="34"/>
      <c r="J87" s="34"/>
    </row>
    <row r="88" spans="1:10" x14ac:dyDescent="0.2">
      <c r="I88" s="34"/>
      <c r="J88" s="34"/>
    </row>
    <row r="89" spans="1:10" x14ac:dyDescent="0.25">
      <c r="A89" s="34"/>
      <c r="B89" s="34"/>
      <c r="C89" s="34"/>
      <c r="D89" s="34"/>
      <c r="E89" s="34"/>
      <c r="F89" s="33"/>
      <c r="G89" s="33"/>
      <c r="H89" s="33"/>
      <c r="I89" s="34"/>
      <c r="J89" s="34"/>
    </row>
    <row r="90" spans="1:10" x14ac:dyDescent="0.25">
      <c r="A90" s="34"/>
      <c r="B90" s="34"/>
      <c r="C90" s="34"/>
      <c r="D90" s="34"/>
      <c r="E90" s="34"/>
      <c r="F90" s="33"/>
      <c r="G90" s="33"/>
      <c r="H90" s="33"/>
      <c r="I90" s="34"/>
      <c r="J90" s="34"/>
    </row>
    <row r="91" spans="1:10" x14ac:dyDescent="0.25">
      <c r="A91" s="34"/>
      <c r="B91" s="34"/>
      <c r="C91" s="34"/>
      <c r="D91" s="34"/>
      <c r="E91" s="34"/>
      <c r="F91" s="33"/>
      <c r="G91" s="33"/>
      <c r="H91" s="33"/>
      <c r="I91" s="34"/>
      <c r="J91" s="34"/>
    </row>
    <row r="92" spans="1:10" x14ac:dyDescent="0.25">
      <c r="A92" s="34"/>
      <c r="B92" s="34"/>
      <c r="C92" s="34"/>
      <c r="D92" s="34"/>
      <c r="E92" s="34"/>
      <c r="F92" s="33"/>
      <c r="G92" s="33"/>
      <c r="H92" s="33"/>
      <c r="I92" s="34"/>
      <c r="J92" s="34"/>
    </row>
    <row r="93" spans="1:10" x14ac:dyDescent="0.25">
      <c r="A93" s="34"/>
      <c r="B93" s="34"/>
      <c r="C93" s="34"/>
      <c r="D93" s="34"/>
      <c r="E93" s="34"/>
      <c r="F93" s="33"/>
      <c r="G93" s="33"/>
      <c r="H93" s="33"/>
      <c r="I93" s="34"/>
      <c r="J93" s="34"/>
    </row>
    <row r="94" spans="1:10" x14ac:dyDescent="0.25">
      <c r="A94" s="34"/>
      <c r="B94" s="34"/>
      <c r="C94" s="34"/>
      <c r="D94" s="34"/>
      <c r="E94" s="34"/>
      <c r="F94" s="33"/>
      <c r="G94" s="33"/>
      <c r="H94" s="33"/>
      <c r="I94" s="34"/>
      <c r="J94" s="34"/>
    </row>
    <row r="95" spans="1:10" x14ac:dyDescent="0.25">
      <c r="A95" s="34"/>
      <c r="B95" s="34"/>
      <c r="C95" s="34"/>
      <c r="D95" s="34"/>
      <c r="E95" s="34"/>
      <c r="F95" s="33"/>
      <c r="G95" s="33"/>
      <c r="H95" s="33"/>
      <c r="I95" s="34"/>
      <c r="J95" s="34"/>
    </row>
  </sheetData>
  <mergeCells count="16">
    <mergeCell ref="J14:J16"/>
    <mergeCell ref="A20:A28"/>
    <mergeCell ref="A31:A41"/>
    <mergeCell ref="A47:A55"/>
    <mergeCell ref="A3:I3"/>
    <mergeCell ref="A14:A16"/>
    <mergeCell ref="B14:E14"/>
    <mergeCell ref="F14:F16"/>
    <mergeCell ref="G14:G16"/>
    <mergeCell ref="H14:H16"/>
    <mergeCell ref="I14:I16"/>
    <mergeCell ref="A58:A66"/>
    <mergeCell ref="A73:J73"/>
    <mergeCell ref="A75:D75"/>
    <mergeCell ref="A76:D76"/>
    <mergeCell ref="A78:E78"/>
  </mergeCells>
  <pageMargins left="0.39370078740157483" right="0.19685039370078741" top="0.6692913385826772" bottom="0.39370078740157483" header="0" footer="0"/>
  <pageSetup paperSize="9" scale="69" fitToHeight="0" orientation="portrait" r:id="rId1"/>
  <rowBreaks count="1" manualBreakCount="1"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4" workbookViewId="0">
      <selection activeCell="D22" sqref="D22"/>
    </sheetView>
  </sheetViews>
  <sheetFormatPr defaultRowHeight="15" x14ac:dyDescent="0.25"/>
  <cols>
    <col min="1" max="1" width="15.42578125" style="20" bestFit="1" customWidth="1"/>
    <col min="2" max="2" width="4.7109375" style="20" bestFit="1" customWidth="1"/>
    <col min="3" max="3" width="8.42578125" style="20" bestFit="1" customWidth="1"/>
    <col min="4" max="4" width="13.140625" style="20" bestFit="1" customWidth="1"/>
    <col min="5" max="5" width="8.42578125" style="20" bestFit="1" customWidth="1"/>
    <col min="6" max="7" width="13.140625" style="20" bestFit="1" customWidth="1"/>
    <col min="8" max="8" width="9.140625" style="20" bestFit="1" customWidth="1"/>
    <col min="9" max="9" width="15.42578125" style="20" bestFit="1" customWidth="1"/>
    <col min="10" max="10" width="15" style="20" bestFit="1" customWidth="1"/>
    <col min="11" max="11" width="15.42578125" style="20" bestFit="1" customWidth="1"/>
    <col min="12" max="13" width="11.28515625" style="20" bestFit="1" customWidth="1"/>
    <col min="14" max="14" width="8.7109375" style="20" customWidth="1"/>
    <col min="15" max="16" width="11.28515625" style="20" customWidth="1"/>
    <col min="17" max="17" width="9.5703125" style="20" bestFit="1" customWidth="1"/>
  </cols>
  <sheetData>
    <row r="1" spans="1:17" ht="25.5" x14ac:dyDescent="0.25">
      <c r="A1" s="291" t="s">
        <v>103</v>
      </c>
      <c r="B1" s="291"/>
      <c r="C1" s="291"/>
      <c r="D1" s="291"/>
      <c r="E1" s="291"/>
      <c r="F1" s="291"/>
      <c r="G1" s="291"/>
      <c r="H1" s="291"/>
      <c r="I1" s="292" t="s">
        <v>104</v>
      </c>
      <c r="J1" s="21" t="s">
        <v>160</v>
      </c>
      <c r="K1" s="291" t="s">
        <v>163</v>
      </c>
      <c r="L1" s="291"/>
      <c r="M1" s="291"/>
      <c r="N1" s="291"/>
      <c r="O1" s="291"/>
      <c r="P1" s="291"/>
      <c r="Q1" s="291"/>
    </row>
    <row r="2" spans="1:17" ht="38.25" x14ac:dyDescent="0.25">
      <c r="A2" s="292" t="s">
        <v>104</v>
      </c>
      <c r="B2" s="293" t="s">
        <v>105</v>
      </c>
      <c r="C2" s="293"/>
      <c r="D2" s="293" t="s">
        <v>106</v>
      </c>
      <c r="E2" s="293"/>
      <c r="F2" s="293"/>
      <c r="G2" s="293"/>
      <c r="H2" s="293"/>
      <c r="I2" s="292"/>
      <c r="J2" s="22" t="s">
        <v>107</v>
      </c>
      <c r="K2" s="292" t="s">
        <v>104</v>
      </c>
      <c r="L2" s="292" t="s">
        <v>164</v>
      </c>
      <c r="M2" s="292"/>
      <c r="N2" s="22" t="s">
        <v>165</v>
      </c>
      <c r="O2" s="22" t="s">
        <v>166</v>
      </c>
      <c r="P2" s="22"/>
      <c r="Q2" s="292" t="s">
        <v>161</v>
      </c>
    </row>
    <row r="3" spans="1:17" ht="25.5" x14ac:dyDescent="0.25">
      <c r="A3" s="292"/>
      <c r="B3" s="294" t="s">
        <v>107</v>
      </c>
      <c r="C3" s="294"/>
      <c r="D3" s="294" t="s">
        <v>107</v>
      </c>
      <c r="E3" s="294"/>
      <c r="F3" s="27" t="s">
        <v>108</v>
      </c>
      <c r="G3" s="27" t="s">
        <v>108</v>
      </c>
      <c r="H3" s="27" t="s">
        <v>108</v>
      </c>
      <c r="I3" s="292"/>
      <c r="J3" s="22" t="s">
        <v>162</v>
      </c>
      <c r="K3" s="292"/>
      <c r="L3" s="292"/>
      <c r="M3" s="292"/>
      <c r="N3" s="23" t="s">
        <v>167</v>
      </c>
      <c r="O3" s="23" t="s">
        <v>167</v>
      </c>
      <c r="P3" s="23"/>
      <c r="Q3" s="292"/>
    </row>
    <row r="4" spans="1:17" ht="89.25" x14ac:dyDescent="0.25">
      <c r="A4" s="292"/>
      <c r="B4" s="23" t="s">
        <v>109</v>
      </c>
      <c r="C4" s="24" t="s">
        <v>110</v>
      </c>
      <c r="D4" s="23" t="s">
        <v>109</v>
      </c>
      <c r="E4" s="24" t="s">
        <v>110</v>
      </c>
      <c r="F4" s="22" t="s">
        <v>111</v>
      </c>
      <c r="G4" s="22" t="s">
        <v>112</v>
      </c>
      <c r="H4" s="22" t="s">
        <v>113</v>
      </c>
      <c r="I4" s="292"/>
      <c r="J4" s="23" t="s">
        <v>109</v>
      </c>
      <c r="K4" s="292"/>
      <c r="L4" s="22" t="s">
        <v>168</v>
      </c>
      <c r="M4" s="22" t="s">
        <v>169</v>
      </c>
      <c r="N4" s="22" t="s">
        <v>109</v>
      </c>
      <c r="O4" s="22" t="s">
        <v>109</v>
      </c>
      <c r="P4" s="22" t="s">
        <v>170</v>
      </c>
      <c r="Q4" s="292"/>
    </row>
    <row r="5" spans="1:17" ht="15.75" thickBot="1" x14ac:dyDescent="0.3">
      <c r="A5" s="25">
        <v>1</v>
      </c>
      <c r="B5" s="25">
        <v>2</v>
      </c>
      <c r="C5" s="25">
        <v>3</v>
      </c>
      <c r="D5" s="25">
        <v>7</v>
      </c>
      <c r="E5" s="25">
        <v>8</v>
      </c>
      <c r="F5" s="25">
        <v>9</v>
      </c>
      <c r="G5" s="25">
        <v>10</v>
      </c>
      <c r="H5" s="25">
        <v>11</v>
      </c>
      <c r="I5" s="26">
        <v>1</v>
      </c>
      <c r="J5" s="23">
        <v>12</v>
      </c>
      <c r="K5" s="25">
        <v>1</v>
      </c>
      <c r="L5" s="25">
        <v>2</v>
      </c>
      <c r="M5" s="25">
        <v>3</v>
      </c>
      <c r="N5" s="25">
        <v>6</v>
      </c>
      <c r="O5" s="25">
        <v>8</v>
      </c>
      <c r="P5" s="25">
        <v>12</v>
      </c>
      <c r="Q5" s="27">
        <v>13</v>
      </c>
    </row>
    <row r="6" spans="1:17" x14ac:dyDescent="0.25">
      <c r="A6" s="18" t="s">
        <v>114</v>
      </c>
      <c r="B6" s="8">
        <v>0</v>
      </c>
      <c r="C6" s="8">
        <v>0</v>
      </c>
      <c r="D6" s="8">
        <v>858265</v>
      </c>
      <c r="E6" s="8">
        <v>0</v>
      </c>
      <c r="F6" s="8">
        <v>0</v>
      </c>
      <c r="G6" s="8">
        <v>0</v>
      </c>
      <c r="H6" s="9">
        <v>0</v>
      </c>
      <c r="I6" s="18" t="s">
        <v>114</v>
      </c>
      <c r="J6" s="19">
        <v>645752</v>
      </c>
      <c r="K6" s="7" t="s">
        <v>114</v>
      </c>
      <c r="L6" s="8">
        <v>857265.76</v>
      </c>
      <c r="M6" s="8">
        <v>0</v>
      </c>
      <c r="N6" s="8">
        <v>0</v>
      </c>
      <c r="O6" s="8">
        <v>644363.59</v>
      </c>
      <c r="P6" s="9">
        <v>644363.59</v>
      </c>
      <c r="Q6" s="10"/>
    </row>
    <row r="7" spans="1:17" x14ac:dyDescent="0.25">
      <c r="A7" s="18" t="s">
        <v>115</v>
      </c>
      <c r="B7" s="8">
        <v>0</v>
      </c>
      <c r="C7" s="8">
        <v>0</v>
      </c>
      <c r="D7" s="8">
        <v>1480432.55</v>
      </c>
      <c r="E7" s="8">
        <v>0</v>
      </c>
      <c r="F7" s="8">
        <v>1214500</v>
      </c>
      <c r="G7" s="8">
        <v>1214500</v>
      </c>
      <c r="H7" s="9">
        <v>0</v>
      </c>
      <c r="I7" s="18" t="s">
        <v>115</v>
      </c>
      <c r="J7" s="8">
        <v>766040</v>
      </c>
      <c r="K7" s="7" t="s">
        <v>115</v>
      </c>
      <c r="L7" s="8">
        <v>1464140.88</v>
      </c>
      <c r="M7" s="8">
        <v>0</v>
      </c>
      <c r="N7" s="8">
        <v>0</v>
      </c>
      <c r="O7" s="8">
        <v>694967.92</v>
      </c>
      <c r="P7" s="9">
        <v>694967.92</v>
      </c>
      <c r="Q7" s="10"/>
    </row>
    <row r="8" spans="1:17" x14ac:dyDescent="0.25">
      <c r="A8" s="18" t="s">
        <v>116</v>
      </c>
      <c r="B8" s="8">
        <v>0</v>
      </c>
      <c r="C8" s="8">
        <v>0</v>
      </c>
      <c r="D8" s="8">
        <v>90302.45</v>
      </c>
      <c r="E8" s="8">
        <v>0</v>
      </c>
      <c r="F8" s="8">
        <v>0</v>
      </c>
      <c r="G8" s="8">
        <v>0</v>
      </c>
      <c r="H8" s="9">
        <v>0</v>
      </c>
      <c r="I8" s="18" t="s">
        <v>116</v>
      </c>
      <c r="J8" s="8">
        <v>67730</v>
      </c>
      <c r="K8" s="7" t="s">
        <v>116</v>
      </c>
      <c r="L8" s="8">
        <v>90302.45</v>
      </c>
      <c r="M8" s="8">
        <v>0</v>
      </c>
      <c r="N8" s="8">
        <v>0</v>
      </c>
      <c r="O8" s="8">
        <v>57473.71</v>
      </c>
      <c r="P8" s="9">
        <v>57473.71</v>
      </c>
      <c r="Q8" s="10"/>
    </row>
    <row r="9" spans="1:17" x14ac:dyDescent="0.25">
      <c r="A9" s="18" t="s">
        <v>117</v>
      </c>
      <c r="B9" s="8">
        <v>0</v>
      </c>
      <c r="C9" s="8">
        <v>0</v>
      </c>
      <c r="D9" s="8">
        <v>250000000</v>
      </c>
      <c r="E9" s="8">
        <v>0</v>
      </c>
      <c r="F9" s="8">
        <v>206814000</v>
      </c>
      <c r="G9" s="8">
        <v>103407000</v>
      </c>
      <c r="H9" s="9">
        <v>0</v>
      </c>
      <c r="I9" s="18" t="s">
        <v>117</v>
      </c>
      <c r="J9" s="8">
        <v>249986868.66</v>
      </c>
      <c r="K9" s="7" t="s">
        <v>117</v>
      </c>
      <c r="L9" s="8">
        <v>249986868.66</v>
      </c>
      <c r="M9" s="8">
        <v>19360000</v>
      </c>
      <c r="N9" s="8">
        <v>0</v>
      </c>
      <c r="O9" s="8">
        <v>249986868.66</v>
      </c>
      <c r="P9" s="9">
        <v>249986868.66</v>
      </c>
      <c r="Q9" s="10"/>
    </row>
    <row r="10" spans="1:17" x14ac:dyDescent="0.25">
      <c r="A10" s="18"/>
      <c r="B10" s="8"/>
      <c r="C10" s="8"/>
      <c r="D10" s="8"/>
      <c r="E10" s="8"/>
      <c r="F10" s="8"/>
      <c r="G10" s="8"/>
      <c r="H10" s="9"/>
      <c r="I10" s="18"/>
      <c r="J10" s="8"/>
      <c r="K10" s="7" t="s">
        <v>171</v>
      </c>
      <c r="L10" s="8">
        <v>3239</v>
      </c>
      <c r="M10" s="8">
        <v>0</v>
      </c>
      <c r="N10" s="8">
        <v>0</v>
      </c>
      <c r="O10" s="8">
        <v>0</v>
      </c>
      <c r="P10" s="9">
        <v>0</v>
      </c>
      <c r="Q10" s="10"/>
    </row>
    <row r="11" spans="1:17" x14ac:dyDescent="0.25">
      <c r="A11" s="18" t="s">
        <v>118</v>
      </c>
      <c r="B11" s="8">
        <v>0</v>
      </c>
      <c r="C11" s="8">
        <v>0</v>
      </c>
      <c r="D11" s="8">
        <v>200000000</v>
      </c>
      <c r="E11" s="8">
        <v>0</v>
      </c>
      <c r="F11" s="8">
        <v>572783400</v>
      </c>
      <c r="G11" s="8">
        <v>0</v>
      </c>
      <c r="H11" s="9">
        <v>0</v>
      </c>
      <c r="I11" s="18" t="s">
        <v>118</v>
      </c>
      <c r="J11" s="8">
        <v>119828710</v>
      </c>
      <c r="K11" s="7" t="s">
        <v>118</v>
      </c>
      <c r="L11" s="8">
        <v>200000000</v>
      </c>
      <c r="M11" s="8">
        <v>1145566761.72</v>
      </c>
      <c r="N11" s="8">
        <v>0</v>
      </c>
      <c r="O11" s="8">
        <v>108232709.20999999</v>
      </c>
      <c r="P11" s="9">
        <v>108232709.20999999</v>
      </c>
      <c r="Q11" s="10"/>
    </row>
    <row r="12" spans="1:17" x14ac:dyDescent="0.25">
      <c r="A12" s="18" t="s">
        <v>119</v>
      </c>
      <c r="B12" s="8">
        <v>0</v>
      </c>
      <c r="C12" s="8">
        <v>0</v>
      </c>
      <c r="D12" s="8">
        <v>242549100</v>
      </c>
      <c r="E12" s="8">
        <v>0</v>
      </c>
      <c r="F12" s="8">
        <v>242549100</v>
      </c>
      <c r="G12" s="8">
        <v>242549100</v>
      </c>
      <c r="H12" s="9">
        <v>0</v>
      </c>
      <c r="I12" s="18" t="s">
        <v>119</v>
      </c>
      <c r="J12" s="8">
        <v>175174325</v>
      </c>
      <c r="K12" s="7" t="s">
        <v>119</v>
      </c>
      <c r="L12" s="8">
        <v>242549100</v>
      </c>
      <c r="M12" s="8">
        <v>0</v>
      </c>
      <c r="N12" s="8">
        <v>1175744.78</v>
      </c>
      <c r="O12" s="8">
        <v>166751597.78999999</v>
      </c>
      <c r="P12" s="9">
        <v>165575853.00999999</v>
      </c>
      <c r="Q12" s="10"/>
    </row>
    <row r="13" spans="1:17" x14ac:dyDescent="0.25">
      <c r="A13" s="18" t="s">
        <v>120</v>
      </c>
      <c r="B13" s="8">
        <v>0</v>
      </c>
      <c r="C13" s="8">
        <v>0</v>
      </c>
      <c r="D13" s="8">
        <v>22055300</v>
      </c>
      <c r="E13" s="8">
        <v>0</v>
      </c>
      <c r="F13" s="8">
        <v>22055300</v>
      </c>
      <c r="G13" s="8">
        <v>22055300</v>
      </c>
      <c r="H13" s="9">
        <v>0</v>
      </c>
      <c r="I13" s="18" t="s">
        <v>120</v>
      </c>
      <c r="J13" s="8">
        <v>12530000</v>
      </c>
      <c r="K13" s="7" t="s">
        <v>120</v>
      </c>
      <c r="L13" s="8">
        <v>12510228.380000001</v>
      </c>
      <c r="M13" s="8">
        <v>0</v>
      </c>
      <c r="N13" s="8">
        <v>13392</v>
      </c>
      <c r="O13" s="8">
        <v>12523620.380000001</v>
      </c>
      <c r="P13" s="9">
        <v>12510228.380000001</v>
      </c>
      <c r="Q13" s="10"/>
    </row>
    <row r="14" spans="1:17" x14ac:dyDescent="0.25">
      <c r="A14" s="18" t="s">
        <v>121</v>
      </c>
      <c r="B14" s="8">
        <v>0</v>
      </c>
      <c r="C14" s="8">
        <v>0</v>
      </c>
      <c r="D14" s="8">
        <v>76075700</v>
      </c>
      <c r="E14" s="8">
        <v>0</v>
      </c>
      <c r="F14" s="8">
        <v>76075700</v>
      </c>
      <c r="G14" s="8">
        <v>76075700</v>
      </c>
      <c r="H14" s="9">
        <v>0</v>
      </c>
      <c r="I14" s="18" t="s">
        <v>121</v>
      </c>
      <c r="J14" s="8">
        <v>46955771.670000002</v>
      </c>
      <c r="K14" s="7" t="s">
        <v>121</v>
      </c>
      <c r="L14" s="8">
        <v>44908599.729999997</v>
      </c>
      <c r="M14" s="8">
        <v>0</v>
      </c>
      <c r="N14" s="8">
        <v>104396.53</v>
      </c>
      <c r="O14" s="8">
        <v>45012996.259999998</v>
      </c>
      <c r="P14" s="9">
        <v>44908599.729999997</v>
      </c>
      <c r="Q14" s="10"/>
    </row>
    <row r="15" spans="1:17" x14ac:dyDescent="0.25">
      <c r="A15" s="18" t="s">
        <v>122</v>
      </c>
      <c r="B15" s="8">
        <v>0</v>
      </c>
      <c r="C15" s="8">
        <v>0</v>
      </c>
      <c r="D15" s="8">
        <v>3126800</v>
      </c>
      <c r="E15" s="8">
        <v>0</v>
      </c>
      <c r="F15" s="8">
        <v>1563400</v>
      </c>
      <c r="G15" s="8">
        <v>1563400</v>
      </c>
      <c r="H15" s="9">
        <v>0</v>
      </c>
      <c r="I15" s="18" t="s">
        <v>122</v>
      </c>
      <c r="J15" s="8">
        <v>2519000</v>
      </c>
      <c r="K15" s="7" t="s">
        <v>122</v>
      </c>
      <c r="L15" s="8">
        <v>2980049.48</v>
      </c>
      <c r="M15" s="8">
        <v>0</v>
      </c>
      <c r="N15" s="8">
        <v>0</v>
      </c>
      <c r="O15" s="8">
        <v>2413355.4300000002</v>
      </c>
      <c r="P15" s="9">
        <v>2413355.4300000002</v>
      </c>
      <c r="Q15" s="10"/>
    </row>
    <row r="16" spans="1:17" x14ac:dyDescent="0.25">
      <c r="A16" s="18" t="s">
        <v>123</v>
      </c>
      <c r="B16" s="8">
        <v>0</v>
      </c>
      <c r="C16" s="8">
        <v>0</v>
      </c>
      <c r="D16" s="8">
        <v>49739033.32</v>
      </c>
      <c r="E16" s="8">
        <v>0</v>
      </c>
      <c r="F16" s="8">
        <v>16915300</v>
      </c>
      <c r="G16" s="8">
        <v>8457650</v>
      </c>
      <c r="H16" s="9">
        <v>0</v>
      </c>
      <c r="I16" s="18" t="s">
        <v>123</v>
      </c>
      <c r="J16" s="8">
        <v>26181840</v>
      </c>
      <c r="K16" s="7" t="s">
        <v>123</v>
      </c>
      <c r="L16" s="8">
        <v>45278999.200000003</v>
      </c>
      <c r="M16" s="8">
        <v>12614116</v>
      </c>
      <c r="N16" s="8">
        <v>0</v>
      </c>
      <c r="O16" s="8">
        <v>25885222.48</v>
      </c>
      <c r="P16" s="9">
        <v>25885222.48</v>
      </c>
      <c r="Q16" s="10"/>
    </row>
    <row r="17" spans="1:17" x14ac:dyDescent="0.25">
      <c r="A17" s="18" t="s">
        <v>124</v>
      </c>
      <c r="B17" s="8">
        <v>0</v>
      </c>
      <c r="C17" s="8">
        <v>0</v>
      </c>
      <c r="D17" s="8">
        <v>6862400</v>
      </c>
      <c r="E17" s="8">
        <v>0</v>
      </c>
      <c r="F17" s="8">
        <v>6862400</v>
      </c>
      <c r="G17" s="8">
        <v>6862400</v>
      </c>
      <c r="H17" s="9">
        <v>0</v>
      </c>
      <c r="I17" s="18" t="s">
        <v>124</v>
      </c>
      <c r="J17" s="8">
        <v>5718656.6699999999</v>
      </c>
      <c r="K17" s="7" t="s">
        <v>124</v>
      </c>
      <c r="L17" s="8">
        <v>6862400</v>
      </c>
      <c r="M17" s="8">
        <v>0</v>
      </c>
      <c r="N17" s="8">
        <v>0</v>
      </c>
      <c r="O17" s="8">
        <v>4238475.9800000004</v>
      </c>
      <c r="P17" s="9">
        <v>4238475.9800000004</v>
      </c>
      <c r="Q17" s="10"/>
    </row>
    <row r="18" spans="1:17" x14ac:dyDescent="0.25">
      <c r="A18" s="18" t="s">
        <v>125</v>
      </c>
      <c r="B18" s="8">
        <v>0</v>
      </c>
      <c r="C18" s="8">
        <v>0</v>
      </c>
      <c r="D18" s="8">
        <v>200000</v>
      </c>
      <c r="E18" s="8">
        <v>0</v>
      </c>
      <c r="F18" s="8">
        <v>0</v>
      </c>
      <c r="G18" s="8">
        <v>0</v>
      </c>
      <c r="H18" s="9">
        <v>0</v>
      </c>
      <c r="I18" s="18" t="s">
        <v>125</v>
      </c>
      <c r="J18" s="8">
        <v>0</v>
      </c>
      <c r="K18" s="7" t="s">
        <v>125</v>
      </c>
      <c r="L18" s="8">
        <v>200000</v>
      </c>
      <c r="M18" s="8">
        <v>0</v>
      </c>
      <c r="N18" s="8">
        <v>0</v>
      </c>
      <c r="O18" s="8">
        <v>0</v>
      </c>
      <c r="P18" s="9">
        <v>0</v>
      </c>
      <c r="Q18" s="10"/>
    </row>
    <row r="19" spans="1:17" x14ac:dyDescent="0.25">
      <c r="A19" s="18" t="s">
        <v>126</v>
      </c>
      <c r="B19" s="8">
        <v>0</v>
      </c>
      <c r="C19" s="8">
        <v>0</v>
      </c>
      <c r="D19" s="8">
        <v>9388500</v>
      </c>
      <c r="E19" s="8">
        <v>0</v>
      </c>
      <c r="F19" s="8">
        <v>9618500</v>
      </c>
      <c r="G19" s="8">
        <v>9618500</v>
      </c>
      <c r="H19" s="9">
        <v>0</v>
      </c>
      <c r="I19" s="18" t="s">
        <v>126</v>
      </c>
      <c r="J19" s="8">
        <v>7823751.6699999999</v>
      </c>
      <c r="K19" s="7" t="s">
        <v>126</v>
      </c>
      <c r="L19" s="8">
        <v>5571284</v>
      </c>
      <c r="M19" s="8">
        <v>0</v>
      </c>
      <c r="N19" s="8">
        <v>0</v>
      </c>
      <c r="O19" s="8">
        <v>5571284</v>
      </c>
      <c r="P19" s="9">
        <v>5571284</v>
      </c>
      <c r="Q19" s="10"/>
    </row>
    <row r="20" spans="1:17" x14ac:dyDescent="0.25">
      <c r="A20" s="18" t="s">
        <v>127</v>
      </c>
      <c r="B20" s="8">
        <v>0</v>
      </c>
      <c r="C20" s="8">
        <v>0</v>
      </c>
      <c r="D20" s="8">
        <v>390000</v>
      </c>
      <c r="E20" s="8">
        <v>0</v>
      </c>
      <c r="F20" s="8">
        <v>360000</v>
      </c>
      <c r="G20" s="8">
        <v>360000</v>
      </c>
      <c r="H20" s="9">
        <v>0</v>
      </c>
      <c r="I20" s="18" t="s">
        <v>127</v>
      </c>
      <c r="J20" s="8">
        <v>292005</v>
      </c>
      <c r="K20" s="7" t="s">
        <v>127</v>
      </c>
      <c r="L20" s="8">
        <v>291633</v>
      </c>
      <c r="M20" s="8">
        <v>0</v>
      </c>
      <c r="N20" s="8">
        <v>0</v>
      </c>
      <c r="O20" s="8">
        <v>291633</v>
      </c>
      <c r="P20" s="9">
        <v>291633</v>
      </c>
      <c r="Q20" s="10"/>
    </row>
    <row r="21" spans="1:17" x14ac:dyDescent="0.25">
      <c r="A21" s="18" t="s">
        <v>128</v>
      </c>
      <c r="B21" s="8">
        <v>0</v>
      </c>
      <c r="C21" s="8">
        <v>0</v>
      </c>
      <c r="D21" s="8">
        <v>85889900</v>
      </c>
      <c r="E21" s="8">
        <v>0</v>
      </c>
      <c r="F21" s="8">
        <v>71376300</v>
      </c>
      <c r="G21" s="8">
        <v>71376300</v>
      </c>
      <c r="H21" s="9">
        <v>0</v>
      </c>
      <c r="I21" s="18" t="s">
        <v>128</v>
      </c>
      <c r="J21" s="8">
        <v>68729008.340000004</v>
      </c>
      <c r="K21" s="7" t="s">
        <v>128</v>
      </c>
      <c r="L21" s="8">
        <v>85889900</v>
      </c>
      <c r="M21" s="8">
        <v>0</v>
      </c>
      <c r="N21" s="8">
        <v>522080.56</v>
      </c>
      <c r="O21" s="8">
        <v>65053069.530000001</v>
      </c>
      <c r="P21" s="9">
        <v>64530988.969999999</v>
      </c>
      <c r="Q21" s="10"/>
    </row>
    <row r="22" spans="1:17" x14ac:dyDescent="0.25">
      <c r="A22" s="18" t="s">
        <v>129</v>
      </c>
      <c r="B22" s="8">
        <v>0</v>
      </c>
      <c r="C22" s="8">
        <v>0</v>
      </c>
      <c r="D22" s="31">
        <v>1000000</v>
      </c>
      <c r="E22" s="8">
        <v>0</v>
      </c>
      <c r="F22" s="8">
        <v>1000000</v>
      </c>
      <c r="G22" s="8">
        <v>1000000</v>
      </c>
      <c r="H22" s="9">
        <v>0</v>
      </c>
      <c r="I22" s="18" t="s">
        <v>129</v>
      </c>
      <c r="J22" s="8">
        <v>319487.95</v>
      </c>
      <c r="K22" s="7" t="s">
        <v>129</v>
      </c>
      <c r="L22" s="8">
        <v>319487.95</v>
      </c>
      <c r="M22" s="8">
        <v>0</v>
      </c>
      <c r="N22" s="8">
        <v>0</v>
      </c>
      <c r="O22" s="8">
        <v>319487.95</v>
      </c>
      <c r="P22" s="9">
        <v>319487.95</v>
      </c>
      <c r="Q22" s="10"/>
    </row>
    <row r="23" spans="1:17" x14ac:dyDescent="0.25">
      <c r="A23" s="18" t="s">
        <v>130</v>
      </c>
      <c r="B23" s="8">
        <v>0</v>
      </c>
      <c r="C23" s="8">
        <v>0</v>
      </c>
      <c r="D23" s="8">
        <v>25938700</v>
      </c>
      <c r="E23" s="8">
        <v>0</v>
      </c>
      <c r="F23" s="8">
        <v>21555600</v>
      </c>
      <c r="G23" s="8">
        <v>21555600</v>
      </c>
      <c r="H23" s="9">
        <v>0</v>
      </c>
      <c r="I23" s="18" t="s">
        <v>130</v>
      </c>
      <c r="J23" s="8">
        <v>18612601.670000002</v>
      </c>
      <c r="K23" s="7" t="s">
        <v>130</v>
      </c>
      <c r="L23" s="8">
        <v>18321064.059999999</v>
      </c>
      <c r="M23" s="8">
        <v>0</v>
      </c>
      <c r="N23" s="8">
        <v>0</v>
      </c>
      <c r="O23" s="8">
        <v>18321064.059999999</v>
      </c>
      <c r="P23" s="9">
        <v>18321064.059999999</v>
      </c>
      <c r="Q23" s="10"/>
    </row>
    <row r="24" spans="1:17" x14ac:dyDescent="0.25">
      <c r="A24" s="18" t="s">
        <v>131</v>
      </c>
      <c r="B24" s="8">
        <v>0</v>
      </c>
      <c r="C24" s="8">
        <v>0</v>
      </c>
      <c r="D24" s="8">
        <v>71881500</v>
      </c>
      <c r="E24" s="8">
        <v>0</v>
      </c>
      <c r="F24" s="8">
        <v>17288250</v>
      </c>
      <c r="G24" s="8">
        <v>17288250</v>
      </c>
      <c r="H24" s="9">
        <v>0</v>
      </c>
      <c r="I24" s="18" t="s">
        <v>131</v>
      </c>
      <c r="J24" s="8">
        <v>3717499.96</v>
      </c>
      <c r="K24" s="7" t="s">
        <v>131</v>
      </c>
      <c r="L24" s="8">
        <v>141056492.00999999</v>
      </c>
      <c r="M24" s="8">
        <v>0</v>
      </c>
      <c r="N24" s="8">
        <v>0</v>
      </c>
      <c r="O24" s="8">
        <v>3717499.96</v>
      </c>
      <c r="P24" s="9">
        <v>3717499.96</v>
      </c>
      <c r="Q24" s="10"/>
    </row>
    <row r="25" spans="1:17" x14ac:dyDescent="0.25">
      <c r="A25" s="18" t="s">
        <v>132</v>
      </c>
      <c r="B25" s="8">
        <v>0</v>
      </c>
      <c r="C25" s="8">
        <v>0</v>
      </c>
      <c r="D25" s="31">
        <v>3536900</v>
      </c>
      <c r="E25" s="8">
        <v>0</v>
      </c>
      <c r="F25" s="8">
        <v>1499900</v>
      </c>
      <c r="G25" s="8">
        <v>1455950</v>
      </c>
      <c r="H25" s="9">
        <v>0</v>
      </c>
      <c r="I25" s="18" t="s">
        <v>132</v>
      </c>
      <c r="J25" s="8">
        <v>1946634.5</v>
      </c>
      <c r="K25" s="7" t="s">
        <v>132</v>
      </c>
      <c r="L25" s="8">
        <v>3519739.36</v>
      </c>
      <c r="M25" s="8">
        <v>0</v>
      </c>
      <c r="N25" s="8">
        <v>0</v>
      </c>
      <c r="O25" s="8">
        <v>1946634.5</v>
      </c>
      <c r="P25" s="9">
        <v>1946634.5</v>
      </c>
      <c r="Q25" s="10"/>
    </row>
    <row r="26" spans="1:17" x14ac:dyDescent="0.25">
      <c r="A26" s="18" t="s">
        <v>133</v>
      </c>
      <c r="B26" s="8">
        <v>0</v>
      </c>
      <c r="C26" s="8">
        <v>0</v>
      </c>
      <c r="D26" s="31">
        <v>490000</v>
      </c>
      <c r="E26" s="8">
        <v>0</v>
      </c>
      <c r="F26" s="8">
        <v>690000</v>
      </c>
      <c r="G26" s="8">
        <v>690000</v>
      </c>
      <c r="H26" s="9">
        <v>0</v>
      </c>
      <c r="I26" s="18" t="s">
        <v>133</v>
      </c>
      <c r="J26" s="8">
        <v>161803</v>
      </c>
      <c r="K26" s="7" t="s">
        <v>133</v>
      </c>
      <c r="L26" s="8">
        <v>161803</v>
      </c>
      <c r="M26" s="8">
        <v>0</v>
      </c>
      <c r="N26" s="8">
        <v>0</v>
      </c>
      <c r="O26" s="8">
        <v>161803</v>
      </c>
      <c r="P26" s="9">
        <v>161803</v>
      </c>
      <c r="Q26" s="10"/>
    </row>
    <row r="27" spans="1:17" x14ac:dyDescent="0.25">
      <c r="A27" s="18" t="s">
        <v>134</v>
      </c>
      <c r="B27" s="8">
        <v>0</v>
      </c>
      <c r="C27" s="8">
        <v>0</v>
      </c>
      <c r="D27" s="31">
        <v>270000</v>
      </c>
      <c r="E27" s="8">
        <v>0</v>
      </c>
      <c r="F27" s="8">
        <v>70000</v>
      </c>
      <c r="G27" s="8">
        <v>70000</v>
      </c>
      <c r="H27" s="9">
        <v>0</v>
      </c>
      <c r="I27" s="18" t="s">
        <v>134</v>
      </c>
      <c r="J27" s="8">
        <v>102825</v>
      </c>
      <c r="K27" s="7" t="s">
        <v>134</v>
      </c>
      <c r="L27" s="8">
        <v>102825</v>
      </c>
      <c r="M27" s="8">
        <v>0</v>
      </c>
      <c r="N27" s="8">
        <v>0</v>
      </c>
      <c r="O27" s="8">
        <v>102825</v>
      </c>
      <c r="P27" s="9">
        <v>102825</v>
      </c>
      <c r="Q27" s="10"/>
    </row>
    <row r="28" spans="1:17" x14ac:dyDescent="0.25">
      <c r="A28" s="18" t="s">
        <v>135</v>
      </c>
      <c r="B28" s="8">
        <v>0</v>
      </c>
      <c r="C28" s="8">
        <v>0</v>
      </c>
      <c r="D28" s="31">
        <v>30000</v>
      </c>
      <c r="E28" s="8">
        <v>0</v>
      </c>
      <c r="F28" s="8">
        <v>30000</v>
      </c>
      <c r="G28" s="8">
        <v>30000</v>
      </c>
      <c r="H28" s="9">
        <v>0</v>
      </c>
      <c r="I28" s="18" t="s">
        <v>135</v>
      </c>
      <c r="J28" s="8">
        <v>10500</v>
      </c>
      <c r="K28" s="7" t="s">
        <v>135</v>
      </c>
      <c r="L28" s="8">
        <v>500</v>
      </c>
      <c r="M28" s="8">
        <v>0</v>
      </c>
      <c r="N28" s="8">
        <v>0</v>
      </c>
      <c r="O28" s="8">
        <v>500</v>
      </c>
      <c r="P28" s="9">
        <v>500</v>
      </c>
      <c r="Q28" s="10"/>
    </row>
    <row r="29" spans="1:17" x14ac:dyDescent="0.25">
      <c r="A29" s="18" t="s">
        <v>136</v>
      </c>
      <c r="B29" s="8">
        <v>0</v>
      </c>
      <c r="C29" s="8">
        <v>0</v>
      </c>
      <c r="D29" s="8">
        <v>411904200</v>
      </c>
      <c r="E29" s="8">
        <v>0</v>
      </c>
      <c r="F29" s="8">
        <v>411904200</v>
      </c>
      <c r="G29" s="8">
        <v>411904200</v>
      </c>
      <c r="H29" s="9">
        <v>0</v>
      </c>
      <c r="I29" s="18" t="s">
        <v>136</v>
      </c>
      <c r="J29" s="8">
        <v>330121990</v>
      </c>
      <c r="K29" s="7" t="s">
        <v>136</v>
      </c>
      <c r="L29" s="8">
        <v>411904200</v>
      </c>
      <c r="M29" s="8">
        <v>0</v>
      </c>
      <c r="N29" s="8">
        <v>471423.16</v>
      </c>
      <c r="O29" s="8">
        <v>325678718.81999999</v>
      </c>
      <c r="P29" s="9">
        <v>325207295.66000003</v>
      </c>
      <c r="Q29" s="10"/>
    </row>
    <row r="30" spans="1:17" x14ac:dyDescent="0.25">
      <c r="A30" s="18" t="s">
        <v>137</v>
      </c>
      <c r="B30" s="8">
        <v>0</v>
      </c>
      <c r="C30" s="8">
        <v>0</v>
      </c>
      <c r="D30" s="8">
        <v>4900000</v>
      </c>
      <c r="E30" s="8">
        <v>0</v>
      </c>
      <c r="F30" s="8">
        <v>4900000</v>
      </c>
      <c r="G30" s="8">
        <v>4900000</v>
      </c>
      <c r="H30" s="9">
        <v>0</v>
      </c>
      <c r="I30" s="18" t="s">
        <v>137</v>
      </c>
      <c r="J30" s="8">
        <v>2600000</v>
      </c>
      <c r="K30" s="7" t="s">
        <v>137</v>
      </c>
      <c r="L30" s="8">
        <v>2504432.11</v>
      </c>
      <c r="M30" s="8">
        <v>0</v>
      </c>
      <c r="N30" s="8">
        <v>59225</v>
      </c>
      <c r="O30" s="8">
        <v>2554625.11</v>
      </c>
      <c r="P30" s="9">
        <v>2495400.11</v>
      </c>
      <c r="Q30" s="10"/>
    </row>
    <row r="31" spans="1:17" x14ac:dyDescent="0.25">
      <c r="A31" s="18" t="s">
        <v>138</v>
      </c>
      <c r="B31" s="8">
        <v>0</v>
      </c>
      <c r="C31" s="8">
        <v>0</v>
      </c>
      <c r="D31" s="8">
        <v>123512500</v>
      </c>
      <c r="E31" s="8">
        <v>0</v>
      </c>
      <c r="F31" s="8">
        <v>123512500</v>
      </c>
      <c r="G31" s="8">
        <v>123512500</v>
      </c>
      <c r="H31" s="9">
        <v>0</v>
      </c>
      <c r="I31" s="18" t="s">
        <v>138</v>
      </c>
      <c r="J31" s="8">
        <v>98641678.329999998</v>
      </c>
      <c r="K31" s="7" t="s">
        <v>138</v>
      </c>
      <c r="L31" s="8">
        <v>97536209.430000007</v>
      </c>
      <c r="M31" s="8">
        <v>0</v>
      </c>
      <c r="N31" s="8">
        <v>8370.2000000000007</v>
      </c>
      <c r="O31" s="8">
        <v>97544579.629999995</v>
      </c>
      <c r="P31" s="9">
        <v>97536209.430000007</v>
      </c>
      <c r="Q31" s="10"/>
    </row>
    <row r="32" spans="1:17" x14ac:dyDescent="0.25">
      <c r="A32" s="18" t="s">
        <v>139</v>
      </c>
      <c r="B32" s="8">
        <v>0</v>
      </c>
      <c r="C32" s="8">
        <v>0</v>
      </c>
      <c r="D32" s="8">
        <v>4766390.2699999996</v>
      </c>
      <c r="E32" s="8">
        <v>0</v>
      </c>
      <c r="F32" s="8">
        <v>2172650</v>
      </c>
      <c r="G32" s="8">
        <v>2158000</v>
      </c>
      <c r="H32" s="9">
        <v>0</v>
      </c>
      <c r="I32" s="18" t="s">
        <v>139</v>
      </c>
      <c r="J32" s="8">
        <v>3915000</v>
      </c>
      <c r="K32" s="7" t="s">
        <v>139</v>
      </c>
      <c r="L32" s="8">
        <v>4766390.2699999996</v>
      </c>
      <c r="M32" s="8">
        <v>0</v>
      </c>
      <c r="N32" s="8">
        <v>0</v>
      </c>
      <c r="O32" s="8">
        <v>3858725.12</v>
      </c>
      <c r="P32" s="9">
        <v>3858725.12</v>
      </c>
      <c r="Q32" s="10"/>
    </row>
    <row r="33" spans="1:17" x14ac:dyDescent="0.25">
      <c r="A33" s="18" t="s">
        <v>140</v>
      </c>
      <c r="B33" s="8">
        <v>0</v>
      </c>
      <c r="C33" s="8">
        <v>0</v>
      </c>
      <c r="D33" s="8">
        <v>500000</v>
      </c>
      <c r="E33" s="8">
        <v>0</v>
      </c>
      <c r="F33" s="8">
        <v>0</v>
      </c>
      <c r="G33" s="8">
        <v>0</v>
      </c>
      <c r="H33" s="9">
        <v>0</v>
      </c>
      <c r="I33" s="18" t="s">
        <v>140</v>
      </c>
      <c r="J33" s="8">
        <v>0</v>
      </c>
      <c r="K33" s="7" t="s">
        <v>140</v>
      </c>
      <c r="L33" s="8">
        <v>500000</v>
      </c>
      <c r="M33" s="8">
        <v>0</v>
      </c>
      <c r="N33" s="8">
        <v>0</v>
      </c>
      <c r="O33" s="8">
        <v>0</v>
      </c>
      <c r="P33" s="9">
        <v>0</v>
      </c>
      <c r="Q33" s="10"/>
    </row>
    <row r="34" spans="1:17" x14ac:dyDescent="0.25">
      <c r="A34" s="18" t="s">
        <v>141</v>
      </c>
      <c r="B34" s="8">
        <v>0</v>
      </c>
      <c r="C34" s="8">
        <v>0</v>
      </c>
      <c r="D34" s="8">
        <v>35581519.009999998</v>
      </c>
      <c r="E34" s="8">
        <v>0</v>
      </c>
      <c r="F34" s="8">
        <v>15380250</v>
      </c>
      <c r="G34" s="8">
        <v>15380250</v>
      </c>
      <c r="H34" s="9">
        <v>0</v>
      </c>
      <c r="I34" s="18" t="s">
        <v>141</v>
      </c>
      <c r="J34" s="8">
        <v>26073370</v>
      </c>
      <c r="K34" s="7" t="s">
        <v>141</v>
      </c>
      <c r="L34" s="8">
        <v>35320499.979999997</v>
      </c>
      <c r="M34" s="8">
        <v>0</v>
      </c>
      <c r="N34" s="8">
        <v>0</v>
      </c>
      <c r="O34" s="8">
        <v>24421315.079999998</v>
      </c>
      <c r="P34" s="9">
        <v>24421315.079999998</v>
      </c>
      <c r="Q34" s="10"/>
    </row>
    <row r="35" spans="1:17" x14ac:dyDescent="0.25">
      <c r="A35" s="18" t="s">
        <v>142</v>
      </c>
      <c r="B35" s="8">
        <v>0</v>
      </c>
      <c r="C35" s="8">
        <v>0</v>
      </c>
      <c r="D35" s="8">
        <v>10802800</v>
      </c>
      <c r="E35" s="8">
        <v>0</v>
      </c>
      <c r="F35" s="8">
        <v>10802800</v>
      </c>
      <c r="G35" s="8">
        <v>10802800</v>
      </c>
      <c r="H35" s="9">
        <v>0</v>
      </c>
      <c r="I35" s="18" t="s">
        <v>142</v>
      </c>
      <c r="J35" s="8">
        <v>9002343.3300000001</v>
      </c>
      <c r="K35" s="7" t="s">
        <v>142</v>
      </c>
      <c r="L35" s="8">
        <v>10802800</v>
      </c>
      <c r="M35" s="8">
        <v>0</v>
      </c>
      <c r="N35" s="8">
        <v>0</v>
      </c>
      <c r="O35" s="8">
        <v>6975178.9100000001</v>
      </c>
      <c r="P35" s="9">
        <v>6975178.9100000001</v>
      </c>
      <c r="Q35" s="10"/>
    </row>
    <row r="36" spans="1:17" x14ac:dyDescent="0.25">
      <c r="A36" s="18" t="s">
        <v>143</v>
      </c>
      <c r="B36" s="8">
        <v>0</v>
      </c>
      <c r="C36" s="8">
        <v>0</v>
      </c>
      <c r="D36" s="8">
        <v>10800000</v>
      </c>
      <c r="E36" s="8">
        <v>0</v>
      </c>
      <c r="F36" s="8">
        <v>0</v>
      </c>
      <c r="G36" s="8">
        <v>0</v>
      </c>
      <c r="H36" s="9">
        <v>0</v>
      </c>
      <c r="I36" s="18" t="s">
        <v>143</v>
      </c>
      <c r="J36" s="8">
        <v>2375000</v>
      </c>
      <c r="K36" s="7" t="s">
        <v>143</v>
      </c>
      <c r="L36" s="8">
        <v>10622106.199999999</v>
      </c>
      <c r="M36" s="8">
        <v>0</v>
      </c>
      <c r="N36" s="8">
        <v>0</v>
      </c>
      <c r="O36" s="8">
        <v>2230512.2799999998</v>
      </c>
      <c r="P36" s="9">
        <v>2230512.2799999998</v>
      </c>
      <c r="Q36" s="10"/>
    </row>
    <row r="37" spans="1:17" x14ac:dyDescent="0.25">
      <c r="A37" s="18" t="s">
        <v>144</v>
      </c>
      <c r="B37" s="8">
        <v>0</v>
      </c>
      <c r="C37" s="8">
        <v>0</v>
      </c>
      <c r="D37" s="8">
        <v>4800000</v>
      </c>
      <c r="E37" s="8">
        <v>0</v>
      </c>
      <c r="F37" s="8">
        <v>4800000</v>
      </c>
      <c r="G37" s="8">
        <v>4800000</v>
      </c>
      <c r="H37" s="9">
        <v>0</v>
      </c>
      <c r="I37" s="18" t="s">
        <v>144</v>
      </c>
      <c r="J37" s="8">
        <v>4000000</v>
      </c>
      <c r="K37" s="7" t="s">
        <v>144</v>
      </c>
      <c r="L37" s="8">
        <v>3600000</v>
      </c>
      <c r="M37" s="8">
        <v>0</v>
      </c>
      <c r="N37" s="8">
        <v>0</v>
      </c>
      <c r="O37" s="8">
        <v>3600000</v>
      </c>
      <c r="P37" s="9">
        <v>3600000</v>
      </c>
      <c r="Q37" s="10"/>
    </row>
    <row r="38" spans="1:17" x14ac:dyDescent="0.25">
      <c r="A38" s="18" t="s">
        <v>145</v>
      </c>
      <c r="B38" s="8">
        <v>0</v>
      </c>
      <c r="C38" s="8">
        <v>0</v>
      </c>
      <c r="D38" s="8">
        <v>3400000</v>
      </c>
      <c r="E38" s="8">
        <v>0</v>
      </c>
      <c r="F38" s="8">
        <v>700000</v>
      </c>
      <c r="G38" s="8">
        <v>700000</v>
      </c>
      <c r="H38" s="9">
        <v>0</v>
      </c>
      <c r="I38" s="18" t="s">
        <v>145</v>
      </c>
      <c r="J38" s="8">
        <v>3386003.33</v>
      </c>
      <c r="K38" s="7" t="s">
        <v>145</v>
      </c>
      <c r="L38" s="8">
        <v>3386003.33</v>
      </c>
      <c r="M38" s="8">
        <v>0</v>
      </c>
      <c r="N38" s="8">
        <v>0</v>
      </c>
      <c r="O38" s="8">
        <v>3386003.33</v>
      </c>
      <c r="P38" s="9">
        <v>3386003.33</v>
      </c>
      <c r="Q38" s="10"/>
    </row>
    <row r="39" spans="1:17" x14ac:dyDescent="0.25">
      <c r="A39" s="18" t="s">
        <v>146</v>
      </c>
      <c r="B39" s="8">
        <v>0</v>
      </c>
      <c r="C39" s="8">
        <v>0</v>
      </c>
      <c r="D39" s="8">
        <v>28553000</v>
      </c>
      <c r="E39" s="8">
        <v>0</v>
      </c>
      <c r="F39" s="8">
        <v>14276500</v>
      </c>
      <c r="G39" s="8">
        <v>14276500</v>
      </c>
      <c r="H39" s="9">
        <v>0</v>
      </c>
      <c r="I39" s="18" t="s">
        <v>146</v>
      </c>
      <c r="J39" s="8">
        <v>14889430</v>
      </c>
      <c r="K39" s="7" t="s">
        <v>146</v>
      </c>
      <c r="L39" s="8">
        <v>22269392.84</v>
      </c>
      <c r="M39" s="8">
        <v>0</v>
      </c>
      <c r="N39" s="8">
        <v>0</v>
      </c>
      <c r="O39" s="8">
        <v>14889392.84</v>
      </c>
      <c r="P39" s="9">
        <v>14889392.84</v>
      </c>
      <c r="Q39" s="10"/>
    </row>
    <row r="40" spans="1:17" x14ac:dyDescent="0.25">
      <c r="A40" s="18" t="s">
        <v>147</v>
      </c>
      <c r="B40" s="8">
        <v>0</v>
      </c>
      <c r="C40" s="8">
        <v>0</v>
      </c>
      <c r="D40" s="8">
        <v>94788490</v>
      </c>
      <c r="E40" s="8">
        <v>0</v>
      </c>
      <c r="F40" s="8">
        <v>0</v>
      </c>
      <c r="G40" s="8">
        <v>0</v>
      </c>
      <c r="H40" s="9">
        <v>0</v>
      </c>
      <c r="I40" s="18" t="s">
        <v>147</v>
      </c>
      <c r="J40" s="8">
        <v>0</v>
      </c>
      <c r="K40" s="7" t="s">
        <v>147</v>
      </c>
      <c r="L40" s="8">
        <v>94788490</v>
      </c>
      <c r="M40" s="8">
        <v>0</v>
      </c>
      <c r="N40" s="8">
        <v>0</v>
      </c>
      <c r="O40" s="8">
        <v>0</v>
      </c>
      <c r="P40" s="9">
        <v>0</v>
      </c>
      <c r="Q40" s="10"/>
    </row>
    <row r="41" spans="1:17" x14ac:dyDescent="0.25">
      <c r="A41" s="18" t="s">
        <v>148</v>
      </c>
      <c r="B41" s="8">
        <v>0</v>
      </c>
      <c r="C41" s="8">
        <v>0</v>
      </c>
      <c r="D41" s="8">
        <v>38223600</v>
      </c>
      <c r="E41" s="8">
        <v>0</v>
      </c>
      <c r="F41" s="8">
        <v>38223600</v>
      </c>
      <c r="G41" s="8">
        <v>38223600</v>
      </c>
      <c r="H41" s="9">
        <v>0</v>
      </c>
      <c r="I41" s="18" t="s">
        <v>148</v>
      </c>
      <c r="J41" s="8">
        <v>34544660</v>
      </c>
      <c r="K41" s="7" t="s">
        <v>172</v>
      </c>
      <c r="L41" s="8">
        <v>0</v>
      </c>
      <c r="M41" s="8">
        <v>0</v>
      </c>
      <c r="N41" s="8">
        <v>0</v>
      </c>
      <c r="O41" s="8">
        <v>0</v>
      </c>
      <c r="P41" s="9">
        <v>0</v>
      </c>
      <c r="Q41" s="10"/>
    </row>
    <row r="42" spans="1:17" x14ac:dyDescent="0.25">
      <c r="A42" s="18" t="s">
        <v>149</v>
      </c>
      <c r="B42" s="8">
        <v>0</v>
      </c>
      <c r="C42" s="8">
        <v>0</v>
      </c>
      <c r="D42" s="8">
        <v>800000</v>
      </c>
      <c r="E42" s="8">
        <v>0</v>
      </c>
      <c r="F42" s="8">
        <v>500000</v>
      </c>
      <c r="G42" s="8">
        <v>500000</v>
      </c>
      <c r="H42" s="9">
        <v>0</v>
      </c>
      <c r="I42" s="18" t="s">
        <v>149</v>
      </c>
      <c r="J42" s="8">
        <v>400000</v>
      </c>
      <c r="K42" s="7" t="s">
        <v>148</v>
      </c>
      <c r="L42" s="8">
        <v>38223600</v>
      </c>
      <c r="M42" s="8">
        <v>0</v>
      </c>
      <c r="N42" s="8">
        <v>115727.92</v>
      </c>
      <c r="O42" s="8">
        <v>33395289.140000001</v>
      </c>
      <c r="P42" s="9">
        <v>33279561.219999999</v>
      </c>
      <c r="Q42" s="10"/>
    </row>
    <row r="43" spans="1:17" x14ac:dyDescent="0.25">
      <c r="A43" s="18" t="s">
        <v>150</v>
      </c>
      <c r="B43" s="8">
        <v>0</v>
      </c>
      <c r="C43" s="8">
        <v>0</v>
      </c>
      <c r="D43" s="8">
        <v>11305700</v>
      </c>
      <c r="E43" s="8">
        <v>0</v>
      </c>
      <c r="F43" s="8">
        <v>11305700</v>
      </c>
      <c r="G43" s="8">
        <v>11305700</v>
      </c>
      <c r="H43" s="9">
        <v>0</v>
      </c>
      <c r="I43" s="18" t="s">
        <v>150</v>
      </c>
      <c r="J43" s="8">
        <v>9447183.3300000001</v>
      </c>
      <c r="K43" s="7" t="s">
        <v>149</v>
      </c>
      <c r="L43" s="8">
        <v>306316</v>
      </c>
      <c r="M43" s="8">
        <v>0</v>
      </c>
      <c r="N43" s="8">
        <v>62466</v>
      </c>
      <c r="O43" s="8">
        <v>368782</v>
      </c>
      <c r="P43" s="9">
        <v>306316</v>
      </c>
      <c r="Q43" s="10"/>
    </row>
    <row r="44" spans="1:17" x14ac:dyDescent="0.25">
      <c r="A44" s="18" t="s">
        <v>151</v>
      </c>
      <c r="B44" s="8">
        <v>0</v>
      </c>
      <c r="C44" s="8">
        <v>0</v>
      </c>
      <c r="D44" s="8">
        <v>1382400</v>
      </c>
      <c r="E44" s="8">
        <v>0</v>
      </c>
      <c r="F44" s="8">
        <v>127200</v>
      </c>
      <c r="G44" s="8">
        <v>127200</v>
      </c>
      <c r="H44" s="9">
        <v>0</v>
      </c>
      <c r="I44" s="18" t="s">
        <v>151</v>
      </c>
      <c r="J44" s="8">
        <v>834000</v>
      </c>
      <c r="K44" s="7" t="s">
        <v>150</v>
      </c>
      <c r="L44" s="8">
        <v>8484095.3399999999</v>
      </c>
      <c r="M44" s="8">
        <v>0</v>
      </c>
      <c r="N44" s="8">
        <v>0</v>
      </c>
      <c r="O44" s="8">
        <v>8484095.3399999999</v>
      </c>
      <c r="P44" s="9">
        <v>8484095.3399999999</v>
      </c>
      <c r="Q44" s="10"/>
    </row>
    <row r="45" spans="1:17" x14ac:dyDescent="0.25">
      <c r="A45" s="18" t="s">
        <v>152</v>
      </c>
      <c r="B45" s="8">
        <v>0</v>
      </c>
      <c r="C45" s="8">
        <v>0</v>
      </c>
      <c r="D45" s="8">
        <v>1997100</v>
      </c>
      <c r="E45" s="8">
        <v>0</v>
      </c>
      <c r="F45" s="8">
        <v>572500</v>
      </c>
      <c r="G45" s="8">
        <v>417550</v>
      </c>
      <c r="H45" s="9">
        <v>0</v>
      </c>
      <c r="I45" s="18" t="s">
        <v>152</v>
      </c>
      <c r="J45" s="8">
        <v>745000</v>
      </c>
      <c r="K45" s="7" t="s">
        <v>151</v>
      </c>
      <c r="L45" s="8">
        <v>1105276.5</v>
      </c>
      <c r="M45" s="8">
        <v>0</v>
      </c>
      <c r="N45" s="8">
        <v>0</v>
      </c>
      <c r="O45" s="8">
        <v>776188.53</v>
      </c>
      <c r="P45" s="9">
        <v>776188.53</v>
      </c>
      <c r="Q45" s="10"/>
    </row>
    <row r="46" spans="1:17" x14ac:dyDescent="0.25">
      <c r="A46" s="18" t="s">
        <v>153</v>
      </c>
      <c r="B46" s="8">
        <v>0</v>
      </c>
      <c r="C46" s="8">
        <v>0</v>
      </c>
      <c r="D46" s="8">
        <v>8000</v>
      </c>
      <c r="E46" s="8">
        <v>0</v>
      </c>
      <c r="F46" s="8">
        <v>8000</v>
      </c>
      <c r="G46" s="8">
        <v>8000</v>
      </c>
      <c r="H46" s="9">
        <v>0</v>
      </c>
      <c r="I46" s="18" t="s">
        <v>153</v>
      </c>
      <c r="J46" s="8">
        <v>4666.67</v>
      </c>
      <c r="K46" s="18" t="s">
        <v>153</v>
      </c>
      <c r="L46" s="8"/>
      <c r="M46" s="8"/>
      <c r="N46" s="8"/>
      <c r="O46" s="8"/>
      <c r="P46" s="9"/>
      <c r="Q46" s="10"/>
    </row>
    <row r="47" spans="1:17" x14ac:dyDescent="0.25">
      <c r="A47" s="18" t="s">
        <v>154</v>
      </c>
      <c r="B47" s="8">
        <v>0</v>
      </c>
      <c r="C47" s="8">
        <v>0</v>
      </c>
      <c r="D47" s="31">
        <v>429046400</v>
      </c>
      <c r="E47" s="8">
        <v>0</v>
      </c>
      <c r="F47" s="8">
        <v>261000000</v>
      </c>
      <c r="G47" s="8">
        <v>261000000</v>
      </c>
      <c r="H47" s="9">
        <v>0</v>
      </c>
      <c r="I47" s="18" t="s">
        <v>154</v>
      </c>
      <c r="J47" s="8">
        <v>291037363.19999999</v>
      </c>
      <c r="K47" s="7" t="s">
        <v>152</v>
      </c>
      <c r="L47" s="8">
        <v>842263.46</v>
      </c>
      <c r="M47" s="8">
        <v>0</v>
      </c>
      <c r="N47" s="8">
        <v>0</v>
      </c>
      <c r="O47" s="8">
        <v>702896.66</v>
      </c>
      <c r="P47" s="9">
        <v>702896.66</v>
      </c>
      <c r="Q47" s="10"/>
    </row>
    <row r="48" spans="1:17" x14ac:dyDescent="0.25">
      <c r="A48" s="18" t="s">
        <v>155</v>
      </c>
      <c r="B48" s="8">
        <v>0</v>
      </c>
      <c r="C48" s="8">
        <v>0</v>
      </c>
      <c r="D48" s="8">
        <v>39226000</v>
      </c>
      <c r="E48" s="8">
        <v>0</v>
      </c>
      <c r="F48" s="8">
        <v>0</v>
      </c>
      <c r="G48" s="8">
        <v>0</v>
      </c>
      <c r="H48" s="9">
        <v>0</v>
      </c>
      <c r="I48" s="18" t="s">
        <v>155</v>
      </c>
      <c r="J48" s="8">
        <v>17525241</v>
      </c>
      <c r="K48" s="7" t="s">
        <v>154</v>
      </c>
      <c r="L48" s="8">
        <v>291037363.19999999</v>
      </c>
      <c r="M48" s="8">
        <v>0</v>
      </c>
      <c r="N48" s="8">
        <v>0</v>
      </c>
      <c r="O48" s="8">
        <v>291037363.19999999</v>
      </c>
      <c r="P48" s="9">
        <v>291037363.19999999</v>
      </c>
      <c r="Q48" s="10"/>
    </row>
    <row r="49" spans="1:17" x14ac:dyDescent="0.25">
      <c r="A49" s="18" t="s">
        <v>156</v>
      </c>
      <c r="B49" s="8">
        <v>0</v>
      </c>
      <c r="C49" s="8">
        <v>0</v>
      </c>
      <c r="D49" s="8">
        <v>231625</v>
      </c>
      <c r="E49" s="8">
        <v>0</v>
      </c>
      <c r="F49" s="8">
        <v>0</v>
      </c>
      <c r="G49" s="8">
        <v>0</v>
      </c>
      <c r="H49" s="9">
        <v>0</v>
      </c>
      <c r="I49" s="18" t="s">
        <v>156</v>
      </c>
      <c r="J49" s="8">
        <v>0</v>
      </c>
      <c r="K49" s="7" t="s">
        <v>155</v>
      </c>
      <c r="L49" s="8">
        <v>21320664</v>
      </c>
      <c r="M49" s="8">
        <v>0</v>
      </c>
      <c r="N49" s="8">
        <v>0</v>
      </c>
      <c r="O49" s="8">
        <v>17434276</v>
      </c>
      <c r="P49" s="9">
        <v>17434276</v>
      </c>
      <c r="Q49" s="10"/>
    </row>
    <row r="50" spans="1:17" x14ac:dyDescent="0.25">
      <c r="A50" s="18" t="s">
        <v>157</v>
      </c>
      <c r="B50" s="8">
        <v>0</v>
      </c>
      <c r="C50" s="8">
        <v>0</v>
      </c>
      <c r="D50" s="31">
        <v>41337741.149999999</v>
      </c>
      <c r="E50" s="8">
        <v>0</v>
      </c>
      <c r="F50" s="8">
        <v>0</v>
      </c>
      <c r="G50" s="8">
        <v>0</v>
      </c>
      <c r="H50" s="9">
        <v>0</v>
      </c>
      <c r="I50" s="18" t="s">
        <v>157</v>
      </c>
      <c r="J50" s="8">
        <v>1962741.15</v>
      </c>
      <c r="K50" s="7" t="s">
        <v>157</v>
      </c>
      <c r="L50" s="8">
        <v>20169000</v>
      </c>
      <c r="M50" s="8">
        <v>0</v>
      </c>
      <c r="N50" s="8">
        <v>0</v>
      </c>
      <c r="O50" s="8">
        <v>963000</v>
      </c>
      <c r="P50" s="9">
        <v>963000</v>
      </c>
      <c r="Q50" s="10"/>
    </row>
    <row r="51" spans="1:17" s="17" customFormat="1" ht="15.75" thickBot="1" x14ac:dyDescent="0.3">
      <c r="A51" s="18" t="s">
        <v>158</v>
      </c>
      <c r="B51" s="8">
        <v>0</v>
      </c>
      <c r="C51" s="8">
        <v>0</v>
      </c>
      <c r="D51" s="8">
        <v>29255700</v>
      </c>
      <c r="E51" s="8">
        <v>0</v>
      </c>
      <c r="F51" s="8">
        <v>13877850</v>
      </c>
      <c r="G51" s="8">
        <v>13877850</v>
      </c>
      <c r="H51" s="9">
        <v>0</v>
      </c>
      <c r="I51" s="18" t="s">
        <v>158</v>
      </c>
      <c r="J51" s="8">
        <v>25873060</v>
      </c>
      <c r="K51" s="7" t="s">
        <v>158</v>
      </c>
      <c r="L51" s="8">
        <v>27455700</v>
      </c>
      <c r="M51" s="8">
        <v>0</v>
      </c>
      <c r="N51" s="8">
        <v>0</v>
      </c>
      <c r="O51" s="8">
        <v>25040990</v>
      </c>
      <c r="P51" s="9">
        <v>25040990</v>
      </c>
      <c r="Q51" s="10"/>
    </row>
    <row r="52" spans="1:17" ht="15.75" thickBot="1" x14ac:dyDescent="0.3">
      <c r="A52" s="12" t="s">
        <v>159</v>
      </c>
      <c r="B52" s="13">
        <v>0</v>
      </c>
      <c r="C52" s="14">
        <v>0</v>
      </c>
      <c r="D52" s="14">
        <f>SUM(D6:D51)</f>
        <v>2378975998.7500005</v>
      </c>
      <c r="E52" s="14">
        <v>0</v>
      </c>
      <c r="F52" s="14">
        <v>2184385400</v>
      </c>
      <c r="G52" s="14">
        <v>1499523800</v>
      </c>
      <c r="H52" s="28">
        <v>0</v>
      </c>
      <c r="I52" s="12" t="s">
        <v>159</v>
      </c>
      <c r="J52" s="13">
        <v>1619469541.4300001</v>
      </c>
      <c r="K52" s="12" t="s">
        <v>159</v>
      </c>
      <c r="L52" s="13">
        <v>2169870724.5799999</v>
      </c>
      <c r="M52" s="14">
        <v>1177540877.72</v>
      </c>
      <c r="N52" s="14">
        <v>2532826.15</v>
      </c>
      <c r="O52" s="14">
        <v>1575269384.4000001</v>
      </c>
      <c r="P52" s="15">
        <v>1572736558.25</v>
      </c>
      <c r="Q52" s="16"/>
    </row>
    <row r="53" spans="1:17" x14ac:dyDescent="0.25">
      <c r="A53" s="11"/>
      <c r="B53" s="11"/>
      <c r="C53" s="11"/>
      <c r="D53" s="29"/>
      <c r="E53" s="11"/>
      <c r="F53" s="11"/>
      <c r="G53" s="11"/>
      <c r="H53" s="11"/>
    </row>
    <row r="54" spans="1:17" x14ac:dyDescent="0.25">
      <c r="D54" s="30">
        <v>2378975998.75</v>
      </c>
    </row>
    <row r="55" spans="1:17" x14ac:dyDescent="0.25">
      <c r="D55" s="30">
        <f>D52-D54</f>
        <v>0</v>
      </c>
    </row>
  </sheetData>
  <mergeCells count="11">
    <mergeCell ref="A1:H1"/>
    <mergeCell ref="A2:A4"/>
    <mergeCell ref="B2:C2"/>
    <mergeCell ref="D2:H2"/>
    <mergeCell ref="B3:C3"/>
    <mergeCell ref="D3:E3"/>
    <mergeCell ref="K1:Q1"/>
    <mergeCell ref="K2:K4"/>
    <mergeCell ref="L2:M3"/>
    <mergeCell ref="Q2:Q4"/>
    <mergeCell ref="I1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на 01.04.26</vt:lpstr>
      <vt:lpstr>черновик</vt:lpstr>
      <vt:lpstr>Лист1</vt:lpstr>
      <vt:lpstr>'на 01.04.26'!Область_печати</vt:lpstr>
      <vt:lpstr>черновик!Область_печати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user</cp:lastModifiedBy>
  <cp:lastPrinted>2026-04-03T09:01:48Z</cp:lastPrinted>
  <dcterms:created xsi:type="dcterms:W3CDTF">2015-04-08T13:05:55Z</dcterms:created>
  <dcterms:modified xsi:type="dcterms:W3CDTF">2026-04-14T06:33:43Z</dcterms:modified>
</cp:coreProperties>
</file>